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emf" ContentType="image/x-emf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345" yWindow="-15" windowWidth="15330" windowHeight="12240" activeTab="4"/>
  </bookViews>
  <sheets>
    <sheet name="25 C 70%" sheetId="5" r:id="rId1"/>
    <sheet name="25 C 50%" sheetId="4" r:id="rId2"/>
    <sheet name="10 C 70%" sheetId="3" r:id="rId3"/>
    <sheet name="10 C 100%" sheetId="2" r:id="rId4"/>
    <sheet name="Figure 3.10" sheetId="6" r:id="rId5"/>
  </sheets>
  <definedNames>
    <definedName name="_xlnm.Print_Area" localSheetId="3">'10 C 100%'!$C$1:$O$83</definedName>
    <definedName name="_xlnm.Print_Area" localSheetId="2">'10 C 70%'!$D$1:$P$83</definedName>
    <definedName name="_xlnm.Print_Area" localSheetId="1">'25 C 50%'!$D$1:$P$83</definedName>
    <definedName name="_xlnm.Print_Area" localSheetId="0">'25 C 70%'!$D$1:$P$83</definedName>
  </definedNames>
  <calcPr calcId="125725"/>
</workbook>
</file>

<file path=xl/calcChain.xml><?xml version="1.0" encoding="utf-8"?>
<calcChain xmlns="http://schemas.openxmlformats.org/spreadsheetml/2006/main">
  <c r="F5" i="3"/>
  <c r="AA10" i="5"/>
  <c r="AB10"/>
  <c r="AB11" s="1"/>
  <c r="AB12" s="1"/>
  <c r="AC10"/>
  <c r="AD10"/>
  <c r="AD11" s="1"/>
  <c r="AD12" s="1"/>
  <c r="AE10"/>
  <c r="AF10"/>
  <c r="AF11" s="1"/>
  <c r="AF12" s="1"/>
  <c r="AG10"/>
  <c r="AA11"/>
  <c r="AA12" s="1"/>
  <c r="AC11"/>
  <c r="AC12" s="1"/>
  <c r="AE11"/>
  <c r="AE12" s="1"/>
  <c r="AG11"/>
  <c r="AG12" s="1"/>
  <c r="B13"/>
  <c r="S13"/>
  <c r="T13" s="1"/>
  <c r="U13" s="1"/>
  <c r="F13" s="1"/>
  <c r="W13"/>
  <c r="X13"/>
  <c r="Y13" s="1"/>
  <c r="K13" s="1"/>
  <c r="B14"/>
  <c r="D14" s="1"/>
  <c r="E14" s="1"/>
  <c r="S14"/>
  <c r="T14"/>
  <c r="U14" s="1"/>
  <c r="F14" s="1"/>
  <c r="W14"/>
  <c r="X14" s="1"/>
  <c r="Y14" s="1"/>
  <c r="K14" s="1"/>
  <c r="B15"/>
  <c r="D15"/>
  <c r="E15" s="1"/>
  <c r="S15"/>
  <c r="T15" s="1"/>
  <c r="U15" s="1"/>
  <c r="F15" s="1"/>
  <c r="W15"/>
  <c r="X15"/>
  <c r="Y15" s="1"/>
  <c r="K15" s="1"/>
  <c r="AI15"/>
  <c r="B16"/>
  <c r="D16"/>
  <c r="E16" s="1"/>
  <c r="S16"/>
  <c r="T16" s="1"/>
  <c r="U16" s="1"/>
  <c r="F16" s="1"/>
  <c r="W16"/>
  <c r="X16"/>
  <c r="Y16" s="1"/>
  <c r="K16" s="1"/>
  <c r="AA16"/>
  <c r="AA17" s="1"/>
  <c r="AA18" s="1"/>
  <c r="AB16"/>
  <c r="AC16"/>
  <c r="AC17" s="1"/>
  <c r="AC18" s="1"/>
  <c r="AD16"/>
  <c r="AE16"/>
  <c r="AE17" s="1"/>
  <c r="AE18" s="1"/>
  <c r="AF16"/>
  <c r="AG16"/>
  <c r="AG17" s="1"/>
  <c r="AG18" s="1"/>
  <c r="AI16"/>
  <c r="B17"/>
  <c r="D17" s="1"/>
  <c r="E17" s="1"/>
  <c r="S17"/>
  <c r="T17"/>
  <c r="U17" s="1"/>
  <c r="F17" s="1"/>
  <c r="W17"/>
  <c r="X17" s="1"/>
  <c r="Y17" s="1"/>
  <c r="K17" s="1"/>
  <c r="AB17"/>
  <c r="AD17"/>
  <c r="AF17"/>
  <c r="AI17"/>
  <c r="B18"/>
  <c r="C18"/>
  <c r="D18" s="1"/>
  <c r="E18"/>
  <c r="S18"/>
  <c r="T18"/>
  <c r="U18" s="1"/>
  <c r="W18"/>
  <c r="X18" s="1"/>
  <c r="Y18" s="1"/>
  <c r="AB18"/>
  <c r="AD18"/>
  <c r="AF18"/>
  <c r="AI18"/>
  <c r="B19"/>
  <c r="C19"/>
  <c r="D19" s="1"/>
  <c r="E19" s="1"/>
  <c r="S19"/>
  <c r="T19"/>
  <c r="U19" s="1"/>
  <c r="F19" s="1"/>
  <c r="W19"/>
  <c r="X19" s="1"/>
  <c r="Y19" s="1"/>
  <c r="K19" s="1"/>
  <c r="AI19"/>
  <c r="B20"/>
  <c r="C20" s="1"/>
  <c r="D20" s="1"/>
  <c r="E20" s="1"/>
  <c r="S20"/>
  <c r="T20" s="1"/>
  <c r="U20" s="1"/>
  <c r="F20" s="1"/>
  <c r="W20"/>
  <c r="X20"/>
  <c r="Y20" s="1"/>
  <c r="K20" s="1"/>
  <c r="AI20"/>
  <c r="B21"/>
  <c r="C21"/>
  <c r="D21" s="1"/>
  <c r="E21" s="1"/>
  <c r="S21"/>
  <c r="T21"/>
  <c r="U21" s="1"/>
  <c r="F21" s="1"/>
  <c r="W21"/>
  <c r="X21" s="1"/>
  <c r="Y21" s="1"/>
  <c r="K21" s="1"/>
  <c r="AI21"/>
  <c r="B22"/>
  <c r="C22" s="1"/>
  <c r="D22" s="1"/>
  <c r="E22" s="1"/>
  <c r="S22"/>
  <c r="T22" s="1"/>
  <c r="U22" s="1"/>
  <c r="F22" s="1"/>
  <c r="W22"/>
  <c r="X22"/>
  <c r="Y22" s="1"/>
  <c r="K22" s="1"/>
  <c r="AI22"/>
  <c r="B23"/>
  <c r="C23"/>
  <c r="D23" s="1"/>
  <c r="E23" s="1"/>
  <c r="S23"/>
  <c r="T23"/>
  <c r="U23" s="1"/>
  <c r="F23" s="1"/>
  <c r="W23"/>
  <c r="X23" s="1"/>
  <c r="Y23" s="1"/>
  <c r="K23" s="1"/>
  <c r="AI23"/>
  <c r="B24"/>
  <c r="C24" s="1"/>
  <c r="D24" s="1"/>
  <c r="E24" s="1"/>
  <c r="S24"/>
  <c r="T24" s="1"/>
  <c r="U24" s="1"/>
  <c r="F24" s="1"/>
  <c r="W24"/>
  <c r="X24"/>
  <c r="Y24" s="1"/>
  <c r="K24" s="1"/>
  <c r="AI24"/>
  <c r="B25"/>
  <c r="C25"/>
  <c r="D25" s="1"/>
  <c r="E25" s="1"/>
  <c r="S25"/>
  <c r="T25"/>
  <c r="U25" s="1"/>
  <c r="F25" s="1"/>
  <c r="W25"/>
  <c r="X25" s="1"/>
  <c r="Y25" s="1"/>
  <c r="K25" s="1"/>
  <c r="AI25"/>
  <c r="B26"/>
  <c r="C26" s="1"/>
  <c r="D26" s="1"/>
  <c r="E26" s="1"/>
  <c r="S26"/>
  <c r="T26" s="1"/>
  <c r="U26" s="1"/>
  <c r="F26" s="1"/>
  <c r="W26"/>
  <c r="X26"/>
  <c r="Y26" s="1"/>
  <c r="K26" s="1"/>
  <c r="AI26"/>
  <c r="B27"/>
  <c r="C27"/>
  <c r="D27" s="1"/>
  <c r="E27" s="1"/>
  <c r="S27"/>
  <c r="T27"/>
  <c r="U27" s="1"/>
  <c r="F27" s="1"/>
  <c r="W27"/>
  <c r="X27" s="1"/>
  <c r="Y27" s="1"/>
  <c r="K27" s="1"/>
  <c r="AI27"/>
  <c r="B28"/>
  <c r="C28" s="1"/>
  <c r="D28" s="1"/>
  <c r="E28" s="1"/>
  <c r="S28"/>
  <c r="T28" s="1"/>
  <c r="U28" s="1"/>
  <c r="F28" s="1"/>
  <c r="W28"/>
  <c r="X28"/>
  <c r="Y28" s="1"/>
  <c r="K28" s="1"/>
  <c r="AI28"/>
  <c r="B29"/>
  <c r="C29"/>
  <c r="D29" s="1"/>
  <c r="E29" s="1"/>
  <c r="S29"/>
  <c r="T29"/>
  <c r="U29" s="1"/>
  <c r="F29" s="1"/>
  <c r="W29"/>
  <c r="X29" s="1"/>
  <c r="Y29" s="1"/>
  <c r="K29" s="1"/>
  <c r="AI29"/>
  <c r="B30"/>
  <c r="C30" s="1"/>
  <c r="D30" s="1"/>
  <c r="E30" s="1"/>
  <c r="S30"/>
  <c r="T30"/>
  <c r="U30" s="1"/>
  <c r="F30" s="1"/>
  <c r="W30"/>
  <c r="X30" s="1"/>
  <c r="Y30"/>
  <c r="K30" s="1"/>
  <c r="AI30"/>
  <c r="B31"/>
  <c r="C31" s="1"/>
  <c r="D31" s="1"/>
  <c r="E31" s="1"/>
  <c r="S31"/>
  <c r="T31" s="1"/>
  <c r="U31" s="1"/>
  <c r="F31" s="1"/>
  <c r="W31"/>
  <c r="X31"/>
  <c r="Y31" s="1"/>
  <c r="K31" s="1"/>
  <c r="AI31"/>
  <c r="B32"/>
  <c r="C32"/>
  <c r="D32" s="1"/>
  <c r="E32" s="1"/>
  <c r="S32"/>
  <c r="T32"/>
  <c r="U32" s="1"/>
  <c r="F32" s="1"/>
  <c r="W32"/>
  <c r="X32" s="1"/>
  <c r="Y32" s="1"/>
  <c r="K32" s="1"/>
  <c r="AI32"/>
  <c r="B33"/>
  <c r="C33" s="1"/>
  <c r="D33"/>
  <c r="E33" s="1"/>
  <c r="S33"/>
  <c r="T33" s="1"/>
  <c r="U33"/>
  <c r="F33" s="1"/>
  <c r="W33"/>
  <c r="X33"/>
  <c r="Y33" s="1"/>
  <c r="K33" s="1"/>
  <c r="AI33"/>
  <c r="B34"/>
  <c r="C34"/>
  <c r="D34" s="1"/>
  <c r="E34"/>
  <c r="S34"/>
  <c r="T34"/>
  <c r="U34" s="1"/>
  <c r="F34" s="1"/>
  <c r="W34"/>
  <c r="X34" s="1"/>
  <c r="Y34"/>
  <c r="K34" s="1"/>
  <c r="AI34"/>
  <c r="B35"/>
  <c r="C35" s="1"/>
  <c r="D35" s="1"/>
  <c r="E35" s="1"/>
  <c r="S35"/>
  <c r="T35" s="1"/>
  <c r="U35" s="1"/>
  <c r="F35" s="1"/>
  <c r="W35"/>
  <c r="X35"/>
  <c r="Y35" s="1"/>
  <c r="K35" s="1"/>
  <c r="AI35"/>
  <c r="B36"/>
  <c r="C36"/>
  <c r="D36" s="1"/>
  <c r="E36" s="1"/>
  <c r="S36"/>
  <c r="T36"/>
  <c r="U36" s="1"/>
  <c r="F36" s="1"/>
  <c r="W36"/>
  <c r="X36" s="1"/>
  <c r="Y36" s="1"/>
  <c r="K36" s="1"/>
  <c r="AI36"/>
  <c r="B37"/>
  <c r="C37" s="1"/>
  <c r="D37"/>
  <c r="E37" s="1"/>
  <c r="S37"/>
  <c r="T37" s="1"/>
  <c r="U37"/>
  <c r="F37" s="1"/>
  <c r="W37"/>
  <c r="X37"/>
  <c r="Y37" s="1"/>
  <c r="K37" s="1"/>
  <c r="AI37"/>
  <c r="B38"/>
  <c r="C38"/>
  <c r="D38" s="1"/>
  <c r="E38"/>
  <c r="S38"/>
  <c r="T38"/>
  <c r="U38" s="1"/>
  <c r="F38" s="1"/>
  <c r="W38"/>
  <c r="X38" s="1"/>
  <c r="Y38"/>
  <c r="K38" s="1"/>
  <c r="AI38"/>
  <c r="B39"/>
  <c r="C39" s="1"/>
  <c r="D39" s="1"/>
  <c r="E39" s="1"/>
  <c r="S39"/>
  <c r="T39" s="1"/>
  <c r="U39" s="1"/>
  <c r="F39" s="1"/>
  <c r="W39"/>
  <c r="X39"/>
  <c r="Y39" s="1"/>
  <c r="K39" s="1"/>
  <c r="AI39"/>
  <c r="B40"/>
  <c r="C40"/>
  <c r="D40" s="1"/>
  <c r="E40" s="1"/>
  <c r="S40"/>
  <c r="T40"/>
  <c r="U40" s="1"/>
  <c r="F40" s="1"/>
  <c r="W40"/>
  <c r="X40" s="1"/>
  <c r="Y40" s="1"/>
  <c r="K40" s="1"/>
  <c r="AI40"/>
  <c r="B41"/>
  <c r="C41" s="1"/>
  <c r="D41" s="1"/>
  <c r="S41"/>
  <c r="T41" s="1"/>
  <c r="U41" s="1"/>
  <c r="F41" s="1"/>
  <c r="W41"/>
  <c r="X41"/>
  <c r="Y41" s="1"/>
  <c r="K41" s="1"/>
  <c r="AI41"/>
  <c r="B42"/>
  <c r="C42"/>
  <c r="D42" s="1"/>
  <c r="E42" s="1"/>
  <c r="S42"/>
  <c r="T42"/>
  <c r="U42" s="1"/>
  <c r="F42" s="1"/>
  <c r="W42"/>
  <c r="X42" s="1"/>
  <c r="Y42" s="1"/>
  <c r="K42" s="1"/>
  <c r="AI42"/>
  <c r="B43"/>
  <c r="C43" s="1"/>
  <c r="D43" s="1"/>
  <c r="E43" s="1"/>
  <c r="S43"/>
  <c r="T43" s="1"/>
  <c r="U43" s="1"/>
  <c r="F43" s="1"/>
  <c r="W43"/>
  <c r="X43"/>
  <c r="Y43" s="1"/>
  <c r="K43" s="1"/>
  <c r="AI43"/>
  <c r="AI44"/>
  <c r="AI45"/>
  <c r="E18" i="4"/>
  <c r="AA10"/>
  <c r="AB10"/>
  <c r="AB11" s="1"/>
  <c r="AB12" s="1"/>
  <c r="AC10"/>
  <c r="AD10"/>
  <c r="AD11" s="1"/>
  <c r="AD12" s="1"/>
  <c r="AE10"/>
  <c r="AF10"/>
  <c r="AF11" s="1"/>
  <c r="AF12" s="1"/>
  <c r="AG10"/>
  <c r="AA11"/>
  <c r="AA12" s="1"/>
  <c r="AC11"/>
  <c r="AC12" s="1"/>
  <c r="AE11"/>
  <c r="AE12" s="1"/>
  <c r="AG11"/>
  <c r="AG12" s="1"/>
  <c r="B13"/>
  <c r="S13"/>
  <c r="T13" s="1"/>
  <c r="U13" s="1"/>
  <c r="F13" s="1"/>
  <c r="W13"/>
  <c r="X13"/>
  <c r="Y13" s="1"/>
  <c r="K13" s="1"/>
  <c r="B14"/>
  <c r="D14" s="1"/>
  <c r="E14" s="1"/>
  <c r="S14"/>
  <c r="T14"/>
  <c r="U14" s="1"/>
  <c r="F14" s="1"/>
  <c r="W14"/>
  <c r="X14" s="1"/>
  <c r="Y14" s="1"/>
  <c r="K14" s="1"/>
  <c r="B15"/>
  <c r="D15"/>
  <c r="E15" s="1"/>
  <c r="S15"/>
  <c r="T15" s="1"/>
  <c r="U15" s="1"/>
  <c r="F15" s="1"/>
  <c r="W15"/>
  <c r="X15"/>
  <c r="Y15" s="1"/>
  <c r="K15" s="1"/>
  <c r="AI15"/>
  <c r="B16"/>
  <c r="D16"/>
  <c r="E16" s="1"/>
  <c r="S16"/>
  <c r="T16" s="1"/>
  <c r="U16" s="1"/>
  <c r="F16" s="1"/>
  <c r="W16"/>
  <c r="X16"/>
  <c r="Y16" s="1"/>
  <c r="K16" s="1"/>
  <c r="AA16"/>
  <c r="AA17" s="1"/>
  <c r="AA18" s="1"/>
  <c r="AB16"/>
  <c r="AC16"/>
  <c r="AC17" s="1"/>
  <c r="AC18" s="1"/>
  <c r="AD16"/>
  <c r="AE16"/>
  <c r="AE17" s="1"/>
  <c r="AE18" s="1"/>
  <c r="AF16"/>
  <c r="AG16"/>
  <c r="AG17" s="1"/>
  <c r="AG18" s="1"/>
  <c r="AI16"/>
  <c r="B17"/>
  <c r="D17" s="1"/>
  <c r="E17" s="1"/>
  <c r="S17"/>
  <c r="T17"/>
  <c r="U17" s="1"/>
  <c r="F17" s="1"/>
  <c r="W17"/>
  <c r="X17" s="1"/>
  <c r="Y17" s="1"/>
  <c r="K17" s="1"/>
  <c r="AB17"/>
  <c r="AB18" s="1"/>
  <c r="AD17"/>
  <c r="AD18" s="1"/>
  <c r="AF17"/>
  <c r="AF18" s="1"/>
  <c r="AI17"/>
  <c r="B18"/>
  <c r="S18"/>
  <c r="T18" s="1"/>
  <c r="U18" s="1"/>
  <c r="W18"/>
  <c r="X18"/>
  <c r="Y18" s="1"/>
  <c r="AI18"/>
  <c r="B19"/>
  <c r="S19"/>
  <c r="T19"/>
  <c r="U19" s="1"/>
  <c r="F19" s="1"/>
  <c r="W19"/>
  <c r="X19" s="1"/>
  <c r="Y19"/>
  <c r="K19" s="1"/>
  <c r="AI19"/>
  <c r="B20"/>
  <c r="S20"/>
  <c r="T20"/>
  <c r="U20" s="1"/>
  <c r="F20" s="1"/>
  <c r="W20"/>
  <c r="X20" s="1"/>
  <c r="Y20"/>
  <c r="K20" s="1"/>
  <c r="AI20"/>
  <c r="B21"/>
  <c r="S21"/>
  <c r="T21"/>
  <c r="U21" s="1"/>
  <c r="F21" s="1"/>
  <c r="W21"/>
  <c r="X21" s="1"/>
  <c r="Y21"/>
  <c r="K21" s="1"/>
  <c r="AI21"/>
  <c r="B22"/>
  <c r="S22"/>
  <c r="T22"/>
  <c r="U22" s="1"/>
  <c r="F22" s="1"/>
  <c r="W22"/>
  <c r="X22" s="1"/>
  <c r="Y22"/>
  <c r="K22" s="1"/>
  <c r="AI22"/>
  <c r="B23"/>
  <c r="S23"/>
  <c r="T23"/>
  <c r="U23" s="1"/>
  <c r="F23" s="1"/>
  <c r="W23"/>
  <c r="X23" s="1"/>
  <c r="Y23"/>
  <c r="K23" s="1"/>
  <c r="AI23"/>
  <c r="B24"/>
  <c r="S24"/>
  <c r="T24"/>
  <c r="U24" s="1"/>
  <c r="F24" s="1"/>
  <c r="W24"/>
  <c r="X24" s="1"/>
  <c r="Y24"/>
  <c r="K24" s="1"/>
  <c r="AI24"/>
  <c r="B25"/>
  <c r="S25"/>
  <c r="T25"/>
  <c r="U25" s="1"/>
  <c r="F25" s="1"/>
  <c r="W25"/>
  <c r="X25" s="1"/>
  <c r="Y25"/>
  <c r="K25" s="1"/>
  <c r="AI25"/>
  <c r="B26"/>
  <c r="S26"/>
  <c r="T26"/>
  <c r="U26" s="1"/>
  <c r="F26" s="1"/>
  <c r="W26"/>
  <c r="X26" s="1"/>
  <c r="Y26"/>
  <c r="K26" s="1"/>
  <c r="AI26"/>
  <c r="B27"/>
  <c r="S27"/>
  <c r="T27"/>
  <c r="U27" s="1"/>
  <c r="F27" s="1"/>
  <c r="W27"/>
  <c r="X27"/>
  <c r="Y27" s="1"/>
  <c r="K27" s="1"/>
  <c r="AI27"/>
  <c r="B28"/>
  <c r="S28"/>
  <c r="T28" s="1"/>
  <c r="U28" s="1"/>
  <c r="F28" s="1"/>
  <c r="W28"/>
  <c r="X28"/>
  <c r="Y28" s="1"/>
  <c r="K28" s="1"/>
  <c r="AI28"/>
  <c r="B29"/>
  <c r="S29"/>
  <c r="T29" s="1"/>
  <c r="U29" s="1"/>
  <c r="F29" s="1"/>
  <c r="W29"/>
  <c r="X29"/>
  <c r="Y29" s="1"/>
  <c r="K29" s="1"/>
  <c r="AI29"/>
  <c r="B30"/>
  <c r="S30"/>
  <c r="T30" s="1"/>
  <c r="U30" s="1"/>
  <c r="F30" s="1"/>
  <c r="W30"/>
  <c r="X30"/>
  <c r="Y30" s="1"/>
  <c r="K30" s="1"/>
  <c r="AI30"/>
  <c r="B31"/>
  <c r="S31"/>
  <c r="T31" s="1"/>
  <c r="U31" s="1"/>
  <c r="F31" s="1"/>
  <c r="W31"/>
  <c r="X31"/>
  <c r="Y31" s="1"/>
  <c r="K31" s="1"/>
  <c r="AI31"/>
  <c r="B32"/>
  <c r="S32"/>
  <c r="T32" s="1"/>
  <c r="U32" s="1"/>
  <c r="F32" s="1"/>
  <c r="W32"/>
  <c r="X32"/>
  <c r="Y32" s="1"/>
  <c r="K32" s="1"/>
  <c r="AI32"/>
  <c r="B33"/>
  <c r="S33"/>
  <c r="T33" s="1"/>
  <c r="U33" s="1"/>
  <c r="F33" s="1"/>
  <c r="W33"/>
  <c r="X33"/>
  <c r="Y33" s="1"/>
  <c r="K33" s="1"/>
  <c r="AI33"/>
  <c r="B34"/>
  <c r="S34"/>
  <c r="T34" s="1"/>
  <c r="U34" s="1"/>
  <c r="F34" s="1"/>
  <c r="W34"/>
  <c r="X34"/>
  <c r="Y34" s="1"/>
  <c r="K34" s="1"/>
  <c r="AI34"/>
  <c r="B35"/>
  <c r="S35"/>
  <c r="T35" s="1"/>
  <c r="U35" s="1"/>
  <c r="F35" s="1"/>
  <c r="W35"/>
  <c r="X35"/>
  <c r="Y35" s="1"/>
  <c r="K35" s="1"/>
  <c r="AI35"/>
  <c r="B36"/>
  <c r="S36"/>
  <c r="T36" s="1"/>
  <c r="U36" s="1"/>
  <c r="F36" s="1"/>
  <c r="W36"/>
  <c r="X36"/>
  <c r="Y36" s="1"/>
  <c r="K36" s="1"/>
  <c r="AI36"/>
  <c r="B37"/>
  <c r="S37"/>
  <c r="T37" s="1"/>
  <c r="U37" s="1"/>
  <c r="F37" s="1"/>
  <c r="W37"/>
  <c r="X37"/>
  <c r="Y37" s="1"/>
  <c r="K37" s="1"/>
  <c r="AI37"/>
  <c r="B38"/>
  <c r="S38"/>
  <c r="T38" s="1"/>
  <c r="U38" s="1"/>
  <c r="F38" s="1"/>
  <c r="W38"/>
  <c r="X38"/>
  <c r="Y38" s="1"/>
  <c r="K38" s="1"/>
  <c r="AI38"/>
  <c r="B39"/>
  <c r="S39"/>
  <c r="T39" s="1"/>
  <c r="U39" s="1"/>
  <c r="F39" s="1"/>
  <c r="W39"/>
  <c r="X39"/>
  <c r="Y39" s="1"/>
  <c r="K39" s="1"/>
  <c r="AI39"/>
  <c r="B40"/>
  <c r="S40"/>
  <c r="T40"/>
  <c r="U40" s="1"/>
  <c r="F40" s="1"/>
  <c r="W40"/>
  <c r="X40" s="1"/>
  <c r="Y40" s="1"/>
  <c r="K40" s="1"/>
  <c r="AI40"/>
  <c r="B41"/>
  <c r="S41"/>
  <c r="T41" s="1"/>
  <c r="U41" s="1"/>
  <c r="F41" s="1"/>
  <c r="W41"/>
  <c r="X41"/>
  <c r="Y41" s="1"/>
  <c r="K41" s="1"/>
  <c r="AI41"/>
  <c r="B42"/>
  <c r="S42"/>
  <c r="T42"/>
  <c r="U42" s="1"/>
  <c r="F42" s="1"/>
  <c r="W42"/>
  <c r="X42" s="1"/>
  <c r="Y42" s="1"/>
  <c r="K42" s="1"/>
  <c r="AI42"/>
  <c r="B43"/>
  <c r="S43"/>
  <c r="T43" s="1"/>
  <c r="U43" s="1"/>
  <c r="F43" s="1"/>
  <c r="W43"/>
  <c r="X43"/>
  <c r="Y43" s="1"/>
  <c r="K43" s="1"/>
  <c r="AI43"/>
  <c r="AI44"/>
  <c r="AI45"/>
  <c r="AA10" i="3"/>
  <c r="AB10"/>
  <c r="AB11" s="1"/>
  <c r="AB12" s="1"/>
  <c r="AC10"/>
  <c r="AD10"/>
  <c r="AD11" s="1"/>
  <c r="AD12" s="1"/>
  <c r="AE10"/>
  <c r="AF10"/>
  <c r="AF11" s="1"/>
  <c r="AF12" s="1"/>
  <c r="AG10"/>
  <c r="AA11"/>
  <c r="AA12" s="1"/>
  <c r="AC11"/>
  <c r="AC12" s="1"/>
  <c r="AE11"/>
  <c r="AE12" s="1"/>
  <c r="AG11"/>
  <c r="AG12" s="1"/>
  <c r="B13"/>
  <c r="S13"/>
  <c r="T13" s="1"/>
  <c r="U13" s="1"/>
  <c r="F13" s="1"/>
  <c r="W13"/>
  <c r="X13"/>
  <c r="Y13" s="1"/>
  <c r="K13" s="1"/>
  <c r="B14"/>
  <c r="D14" s="1"/>
  <c r="E14" s="1"/>
  <c r="S14"/>
  <c r="T14"/>
  <c r="U14" s="1"/>
  <c r="F14" s="1"/>
  <c r="W14"/>
  <c r="X14" s="1"/>
  <c r="Y14" s="1"/>
  <c r="K14" s="1"/>
  <c r="B15"/>
  <c r="D15"/>
  <c r="S15"/>
  <c r="T15" s="1"/>
  <c r="U15" s="1"/>
  <c r="F15" s="1"/>
  <c r="W15"/>
  <c r="X15"/>
  <c r="Y15" s="1"/>
  <c r="K15" s="1"/>
  <c r="AI15"/>
  <c r="B16"/>
  <c r="D16"/>
  <c r="E16" s="1"/>
  <c r="S16"/>
  <c r="T16" s="1"/>
  <c r="U16" s="1"/>
  <c r="F16" s="1"/>
  <c r="W16"/>
  <c r="X16"/>
  <c r="Y16" s="1"/>
  <c r="K16" s="1"/>
  <c r="AA16"/>
  <c r="AA17" s="1"/>
  <c r="AA18" s="1"/>
  <c r="AB16"/>
  <c r="AC16"/>
  <c r="AC17" s="1"/>
  <c r="AC18" s="1"/>
  <c r="AD16"/>
  <c r="AE16"/>
  <c r="AE17" s="1"/>
  <c r="AE18" s="1"/>
  <c r="AF16"/>
  <c r="AG16"/>
  <c r="AG17" s="1"/>
  <c r="AG18" s="1"/>
  <c r="AI16"/>
  <c r="B17"/>
  <c r="D17" s="1"/>
  <c r="E17" s="1"/>
  <c r="S17"/>
  <c r="T17"/>
  <c r="U17" s="1"/>
  <c r="F17" s="1"/>
  <c r="W17"/>
  <c r="X17" s="1"/>
  <c r="Y17" s="1"/>
  <c r="K17" s="1"/>
  <c r="AB17"/>
  <c r="AB18" s="1"/>
  <c r="AD17"/>
  <c r="AD18" s="1"/>
  <c r="AF17"/>
  <c r="AF18" s="1"/>
  <c r="AI17"/>
  <c r="B18"/>
  <c r="D18"/>
  <c r="E18" s="1"/>
  <c r="S18"/>
  <c r="T18" s="1"/>
  <c r="U18" s="1"/>
  <c r="F18" s="1"/>
  <c r="W18"/>
  <c r="X18"/>
  <c r="Y18" s="1"/>
  <c r="K18" s="1"/>
  <c r="AI18"/>
  <c r="B19"/>
  <c r="D19" s="1"/>
  <c r="E19" s="1"/>
  <c r="S19"/>
  <c r="T19"/>
  <c r="U19" s="1"/>
  <c r="F19" s="1"/>
  <c r="W19"/>
  <c r="X19" s="1"/>
  <c r="Y19" s="1"/>
  <c r="K19" s="1"/>
  <c r="AI19"/>
  <c r="B20"/>
  <c r="D20" s="1"/>
  <c r="E20" s="1"/>
  <c r="S20"/>
  <c r="T20"/>
  <c r="U20" s="1"/>
  <c r="F20" s="1"/>
  <c r="W20"/>
  <c r="X20" s="1"/>
  <c r="Y20" s="1"/>
  <c r="K20" s="1"/>
  <c r="AI20"/>
  <c r="B21"/>
  <c r="D21" s="1"/>
  <c r="S21"/>
  <c r="T21"/>
  <c r="U21" s="1"/>
  <c r="F21" s="1"/>
  <c r="W21"/>
  <c r="X21" s="1"/>
  <c r="Y21" s="1"/>
  <c r="K21" s="1"/>
  <c r="AI21"/>
  <c r="B22"/>
  <c r="D22" s="1"/>
  <c r="E22" s="1"/>
  <c r="S22"/>
  <c r="T22"/>
  <c r="U22" s="1"/>
  <c r="F22" s="1"/>
  <c r="W22"/>
  <c r="X22" s="1"/>
  <c r="Y22" s="1"/>
  <c r="K22" s="1"/>
  <c r="AI22"/>
  <c r="B23"/>
  <c r="D23" s="1"/>
  <c r="S23"/>
  <c r="T23"/>
  <c r="U23" s="1"/>
  <c r="F23" s="1"/>
  <c r="W23"/>
  <c r="X23" s="1"/>
  <c r="Y23" s="1"/>
  <c r="K23" s="1"/>
  <c r="AI23"/>
  <c r="B24"/>
  <c r="D24" s="1"/>
  <c r="E24" s="1"/>
  <c r="S24"/>
  <c r="T24"/>
  <c r="U24" s="1"/>
  <c r="F24" s="1"/>
  <c r="W24"/>
  <c r="X24" s="1"/>
  <c r="Y24" s="1"/>
  <c r="K24" s="1"/>
  <c r="AI24"/>
  <c r="B25"/>
  <c r="D25" s="1"/>
  <c r="S25"/>
  <c r="T25"/>
  <c r="U25" s="1"/>
  <c r="F25" s="1"/>
  <c r="W25"/>
  <c r="X25" s="1"/>
  <c r="Y25" s="1"/>
  <c r="K25" s="1"/>
  <c r="AI25"/>
  <c r="B26"/>
  <c r="D26" s="1"/>
  <c r="E26" s="1"/>
  <c r="S26"/>
  <c r="T26"/>
  <c r="U26" s="1"/>
  <c r="F26" s="1"/>
  <c r="W26"/>
  <c r="X26" s="1"/>
  <c r="Y26" s="1"/>
  <c r="K26" s="1"/>
  <c r="AI26"/>
  <c r="B27"/>
  <c r="D27" s="1"/>
  <c r="S27"/>
  <c r="T27"/>
  <c r="U27" s="1"/>
  <c r="F27" s="1"/>
  <c r="W27"/>
  <c r="X27" s="1"/>
  <c r="Y27" s="1"/>
  <c r="K27" s="1"/>
  <c r="AI27"/>
  <c r="B28"/>
  <c r="D28" s="1"/>
  <c r="E28" s="1"/>
  <c r="S28"/>
  <c r="T28"/>
  <c r="U28" s="1"/>
  <c r="F28" s="1"/>
  <c r="W28"/>
  <c r="X28" s="1"/>
  <c r="Y28" s="1"/>
  <c r="K28" s="1"/>
  <c r="AI28"/>
  <c r="B29"/>
  <c r="D29" s="1"/>
  <c r="S29"/>
  <c r="T29"/>
  <c r="U29" s="1"/>
  <c r="F29" s="1"/>
  <c r="W29"/>
  <c r="X29" s="1"/>
  <c r="Y29" s="1"/>
  <c r="K29" s="1"/>
  <c r="AI29"/>
  <c r="B30"/>
  <c r="D30" s="1"/>
  <c r="E30" s="1"/>
  <c r="S30"/>
  <c r="T30"/>
  <c r="U30" s="1"/>
  <c r="F30" s="1"/>
  <c r="W30"/>
  <c r="X30" s="1"/>
  <c r="Y30" s="1"/>
  <c r="K30" s="1"/>
  <c r="AI30"/>
  <c r="B31"/>
  <c r="D31" s="1"/>
  <c r="S31"/>
  <c r="T31"/>
  <c r="U31" s="1"/>
  <c r="F31" s="1"/>
  <c r="W31"/>
  <c r="X31" s="1"/>
  <c r="Y31" s="1"/>
  <c r="K31" s="1"/>
  <c r="AI31"/>
  <c r="B32"/>
  <c r="D32" s="1"/>
  <c r="E32" s="1"/>
  <c r="S32"/>
  <c r="T32"/>
  <c r="U32" s="1"/>
  <c r="F32" s="1"/>
  <c r="W32"/>
  <c r="X32" s="1"/>
  <c r="Y32" s="1"/>
  <c r="K32" s="1"/>
  <c r="AI32"/>
  <c r="B33"/>
  <c r="C35" s="1"/>
  <c r="E33"/>
  <c r="S33"/>
  <c r="T33"/>
  <c r="U33" s="1"/>
  <c r="W33"/>
  <c r="X33" s="1"/>
  <c r="Y33" s="1"/>
  <c r="AI33"/>
  <c r="B34"/>
  <c r="S34"/>
  <c r="T34" s="1"/>
  <c r="U34" s="1"/>
  <c r="F34" s="1"/>
  <c r="W34"/>
  <c r="X34"/>
  <c r="Y34" s="1"/>
  <c r="K34" s="1"/>
  <c r="AI34"/>
  <c r="B35"/>
  <c r="S35"/>
  <c r="T35"/>
  <c r="U35" s="1"/>
  <c r="F35" s="1"/>
  <c r="W35"/>
  <c r="X35" s="1"/>
  <c r="Y35"/>
  <c r="K35" s="1"/>
  <c r="AI35"/>
  <c r="B36"/>
  <c r="S36"/>
  <c r="T36" s="1"/>
  <c r="U36" s="1"/>
  <c r="F36" s="1"/>
  <c r="W36"/>
  <c r="X36"/>
  <c r="Y36" s="1"/>
  <c r="K36" s="1"/>
  <c r="AI36"/>
  <c r="B37"/>
  <c r="S37"/>
  <c r="T37"/>
  <c r="U37" s="1"/>
  <c r="F37" s="1"/>
  <c r="W37"/>
  <c r="X37" s="1"/>
  <c r="Y37" s="1"/>
  <c r="K37" s="1"/>
  <c r="AI37"/>
  <c r="B38"/>
  <c r="S38"/>
  <c r="T38" s="1"/>
  <c r="U38"/>
  <c r="F38" s="1"/>
  <c r="W38"/>
  <c r="X38"/>
  <c r="Y38" s="1"/>
  <c r="K38" s="1"/>
  <c r="AI38"/>
  <c r="B39"/>
  <c r="S39"/>
  <c r="T39" s="1"/>
  <c r="U39" s="1"/>
  <c r="F39" s="1"/>
  <c r="W39"/>
  <c r="X39"/>
  <c r="Y39" s="1"/>
  <c r="K39" s="1"/>
  <c r="AI39"/>
  <c r="B40"/>
  <c r="S40"/>
  <c r="T40"/>
  <c r="U40" s="1"/>
  <c r="F40" s="1"/>
  <c r="W40"/>
  <c r="X40" s="1"/>
  <c r="Y40"/>
  <c r="K40" s="1"/>
  <c r="AI40"/>
  <c r="B41"/>
  <c r="S41"/>
  <c r="T41" s="1"/>
  <c r="U41"/>
  <c r="F41" s="1"/>
  <c r="W41"/>
  <c r="X41"/>
  <c r="Y41" s="1"/>
  <c r="K41" s="1"/>
  <c r="AI41"/>
  <c r="B42"/>
  <c r="S42"/>
  <c r="T42"/>
  <c r="U42" s="1"/>
  <c r="F42" s="1"/>
  <c r="W42"/>
  <c r="X42" s="1"/>
  <c r="Y42" s="1"/>
  <c r="K42" s="1"/>
  <c r="AI42"/>
  <c r="B43"/>
  <c r="S43"/>
  <c r="T43" s="1"/>
  <c r="U43" s="1"/>
  <c r="F43" s="1"/>
  <c r="W43"/>
  <c r="X43"/>
  <c r="Y43" s="1"/>
  <c r="K43" s="1"/>
  <c r="AI43"/>
  <c r="AI44"/>
  <c r="AI45"/>
  <c r="D33" i="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R13"/>
  <c r="S13"/>
  <c r="T13" s="1"/>
  <c r="E13"/>
  <c r="V13"/>
  <c r="W13"/>
  <c r="X13" s="1"/>
  <c r="J13" s="1"/>
  <c r="C14"/>
  <c r="D14" s="1"/>
  <c r="R14"/>
  <c r="S14" s="1"/>
  <c r="T14"/>
  <c r="E14" s="1"/>
  <c r="V14"/>
  <c r="W14" s="1"/>
  <c r="X14"/>
  <c r="J14" s="1"/>
  <c r="C15"/>
  <c r="D15" s="1"/>
  <c r="R15"/>
  <c r="S15" s="1"/>
  <c r="T15"/>
  <c r="E15" s="1"/>
  <c r="V15"/>
  <c r="W15" s="1"/>
  <c r="X15"/>
  <c r="J15" s="1"/>
  <c r="C16"/>
  <c r="D16" s="1"/>
  <c r="R16"/>
  <c r="S16" s="1"/>
  <c r="T16"/>
  <c r="E16" s="1"/>
  <c r="V16"/>
  <c r="W16" s="1"/>
  <c r="X16"/>
  <c r="J16" s="1"/>
  <c r="C17"/>
  <c r="D17" s="1"/>
  <c r="R17"/>
  <c r="S17" s="1"/>
  <c r="T17"/>
  <c r="E17" s="1"/>
  <c r="V17"/>
  <c r="W17" s="1"/>
  <c r="X17"/>
  <c r="J17" s="1"/>
  <c r="C18"/>
  <c r="D18" s="1"/>
  <c r="R18"/>
  <c r="S18" s="1"/>
  <c r="T18"/>
  <c r="E18" s="1"/>
  <c r="V18"/>
  <c r="W18" s="1"/>
  <c r="X18"/>
  <c r="J18" s="1"/>
  <c r="C19"/>
  <c r="D19" s="1"/>
  <c r="R19"/>
  <c r="S19" s="1"/>
  <c r="T19"/>
  <c r="E19" s="1"/>
  <c r="V19"/>
  <c r="W19" s="1"/>
  <c r="X19"/>
  <c r="J19" s="1"/>
  <c r="C20"/>
  <c r="D20" s="1"/>
  <c r="R20"/>
  <c r="S20" s="1"/>
  <c r="T20"/>
  <c r="E20" s="1"/>
  <c r="V20"/>
  <c r="W20" s="1"/>
  <c r="X20"/>
  <c r="J20" s="1"/>
  <c r="C21"/>
  <c r="D21" s="1"/>
  <c r="R21"/>
  <c r="S21" s="1"/>
  <c r="T21"/>
  <c r="E21" s="1"/>
  <c r="V21"/>
  <c r="W21" s="1"/>
  <c r="X21" s="1"/>
  <c r="J21" s="1"/>
  <c r="C22"/>
  <c r="D22" s="1"/>
  <c r="R22"/>
  <c r="S22" s="1"/>
  <c r="T22" s="1"/>
  <c r="E22" s="1"/>
  <c r="V22"/>
  <c r="W22" s="1"/>
  <c r="X22" s="1"/>
  <c r="J22" s="1"/>
  <c r="C23"/>
  <c r="D23" s="1"/>
  <c r="R23"/>
  <c r="S23" s="1"/>
  <c r="T23" s="1"/>
  <c r="E23" s="1"/>
  <c r="V23"/>
  <c r="W23" s="1"/>
  <c r="X23" s="1"/>
  <c r="J23" s="1"/>
  <c r="C24"/>
  <c r="D24" s="1"/>
  <c r="R24"/>
  <c r="S24" s="1"/>
  <c r="T24" s="1"/>
  <c r="E24" s="1"/>
  <c r="V24"/>
  <c r="W24" s="1"/>
  <c r="X24" s="1"/>
  <c r="J24" s="1"/>
  <c r="C25"/>
  <c r="D25" s="1"/>
  <c r="R25"/>
  <c r="S25" s="1"/>
  <c r="T25" s="1"/>
  <c r="E25" s="1"/>
  <c r="V25"/>
  <c r="W25" s="1"/>
  <c r="X25" s="1"/>
  <c r="J25" s="1"/>
  <c r="C26"/>
  <c r="D26" s="1"/>
  <c r="R26"/>
  <c r="S26" s="1"/>
  <c r="T26" s="1"/>
  <c r="E26" s="1"/>
  <c r="V26"/>
  <c r="W26" s="1"/>
  <c r="X26" s="1"/>
  <c r="J26" s="1"/>
  <c r="C27"/>
  <c r="D27" s="1"/>
  <c r="R27"/>
  <c r="S27" s="1"/>
  <c r="T27" s="1"/>
  <c r="E27" s="1"/>
  <c r="V27"/>
  <c r="W27" s="1"/>
  <c r="X27" s="1"/>
  <c r="J27" s="1"/>
  <c r="C28"/>
  <c r="D28" s="1"/>
  <c r="R28"/>
  <c r="S28" s="1"/>
  <c r="T28" s="1"/>
  <c r="E28" s="1"/>
  <c r="V28"/>
  <c r="W28" s="1"/>
  <c r="X28" s="1"/>
  <c r="J28" s="1"/>
  <c r="C29"/>
  <c r="D29" s="1"/>
  <c r="R29"/>
  <c r="S29" s="1"/>
  <c r="T29" s="1"/>
  <c r="E29" s="1"/>
  <c r="V29"/>
  <c r="W29" s="1"/>
  <c r="X29" s="1"/>
  <c r="J29" s="1"/>
  <c r="C30"/>
  <c r="D30" s="1"/>
  <c r="R30"/>
  <c r="S30" s="1"/>
  <c r="T30" s="1"/>
  <c r="E30" s="1"/>
  <c r="V30"/>
  <c r="W30" s="1"/>
  <c r="X30" s="1"/>
  <c r="J30" s="1"/>
  <c r="C31"/>
  <c r="D31" s="1"/>
  <c r="R31"/>
  <c r="S31" s="1"/>
  <c r="T31" s="1"/>
  <c r="E31" s="1"/>
  <c r="V31"/>
  <c r="W31" s="1"/>
  <c r="X31" s="1"/>
  <c r="J31" s="1"/>
  <c r="C32"/>
  <c r="D32" s="1"/>
  <c r="R32"/>
  <c r="S32" s="1"/>
  <c r="T32" s="1"/>
  <c r="E32" s="1"/>
  <c r="V32"/>
  <c r="W32" s="1"/>
  <c r="X32" s="1"/>
  <c r="J32" s="1"/>
  <c r="Z10"/>
  <c r="AA10"/>
  <c r="AA11" s="1"/>
  <c r="AA12" s="1"/>
  <c r="AB10"/>
  <c r="AC10"/>
  <c r="AC11" s="1"/>
  <c r="AC12" s="1"/>
  <c r="AD10"/>
  <c r="AE10"/>
  <c r="AE11" s="1"/>
  <c r="AE12" s="1"/>
  <c r="AF10"/>
  <c r="Z11"/>
  <c r="Z12" s="1"/>
  <c r="AB11"/>
  <c r="AB12" s="1"/>
  <c r="AD11"/>
  <c r="AD12" s="1"/>
  <c r="AF11"/>
  <c r="AF12" s="1"/>
  <c r="AH15"/>
  <c r="Z16"/>
  <c r="AA16"/>
  <c r="AB16"/>
  <c r="AC16"/>
  <c r="AD16"/>
  <c r="AE16"/>
  <c r="AF16"/>
  <c r="AH16"/>
  <c r="Z17"/>
  <c r="AA17"/>
  <c r="AB17"/>
  <c r="AC17"/>
  <c r="AD17"/>
  <c r="AE17"/>
  <c r="AF17"/>
  <c r="AH17"/>
  <c r="Z18"/>
  <c r="AA18"/>
  <c r="AB18"/>
  <c r="AC18"/>
  <c r="AD18"/>
  <c r="AE18"/>
  <c r="AF18"/>
  <c r="AH18"/>
  <c r="AH19"/>
  <c r="AH20"/>
  <c r="AH21"/>
  <c r="AH22"/>
  <c r="AH23"/>
  <c r="AH24"/>
  <c r="AH25"/>
  <c r="AH26"/>
  <c r="AH27"/>
  <c r="AH28"/>
  <c r="AH29"/>
  <c r="AH30"/>
  <c r="AH31"/>
  <c r="AH32"/>
  <c r="B33"/>
  <c r="C33" s="1"/>
  <c r="R33"/>
  <c r="S33" s="1"/>
  <c r="T33" s="1"/>
  <c r="V33"/>
  <c r="W33"/>
  <c r="X33" s="1"/>
  <c r="AH33"/>
  <c r="B34"/>
  <c r="C34" s="1"/>
  <c r="D34" s="1"/>
  <c r="R34"/>
  <c r="S34"/>
  <c r="T34" s="1"/>
  <c r="E34" s="1"/>
  <c r="V34"/>
  <c r="W34" s="1"/>
  <c r="X34" s="1"/>
  <c r="J34" s="1"/>
  <c r="AH34"/>
  <c r="B35"/>
  <c r="C35" s="1"/>
  <c r="R35"/>
  <c r="S35" s="1"/>
  <c r="T35" s="1"/>
  <c r="E35" s="1"/>
  <c r="V35"/>
  <c r="W35"/>
  <c r="X35" s="1"/>
  <c r="J35" s="1"/>
  <c r="AH35"/>
  <c r="B36"/>
  <c r="C36" s="1"/>
  <c r="D36" s="1"/>
  <c r="R36"/>
  <c r="S36"/>
  <c r="T36" s="1"/>
  <c r="E36" s="1"/>
  <c r="V36"/>
  <c r="W36" s="1"/>
  <c r="X36" s="1"/>
  <c r="J36" s="1"/>
  <c r="AH36"/>
  <c r="B37"/>
  <c r="C37" s="1"/>
  <c r="R37"/>
  <c r="S37" s="1"/>
  <c r="T37" s="1"/>
  <c r="E37" s="1"/>
  <c r="V37"/>
  <c r="W37"/>
  <c r="X37" s="1"/>
  <c r="J37" s="1"/>
  <c r="AH37"/>
  <c r="B38"/>
  <c r="C38" s="1"/>
  <c r="D38" s="1"/>
  <c r="R38"/>
  <c r="S38"/>
  <c r="T38" s="1"/>
  <c r="E38" s="1"/>
  <c r="V38"/>
  <c r="W38" s="1"/>
  <c r="X38" s="1"/>
  <c r="J38" s="1"/>
  <c r="AH38"/>
  <c r="B39"/>
  <c r="C39" s="1"/>
  <c r="R39"/>
  <c r="S39" s="1"/>
  <c r="T39" s="1"/>
  <c r="E39" s="1"/>
  <c r="V39"/>
  <c r="W39"/>
  <c r="X39" s="1"/>
  <c r="J39" s="1"/>
  <c r="AH39"/>
  <c r="B40"/>
  <c r="C40" s="1"/>
  <c r="D40" s="1"/>
  <c r="R40"/>
  <c r="S40"/>
  <c r="T40" s="1"/>
  <c r="E40" s="1"/>
  <c r="V40"/>
  <c r="W40" s="1"/>
  <c r="X40" s="1"/>
  <c r="J40" s="1"/>
  <c r="AH40"/>
  <c r="B41"/>
  <c r="C41" s="1"/>
  <c r="R41"/>
  <c r="S41" s="1"/>
  <c r="T41" s="1"/>
  <c r="E41" s="1"/>
  <c r="V41"/>
  <c r="W41"/>
  <c r="X41" s="1"/>
  <c r="J41" s="1"/>
  <c r="AH41"/>
  <c r="B42"/>
  <c r="C42" s="1"/>
  <c r="D42" s="1"/>
  <c r="R42"/>
  <c r="S42"/>
  <c r="T42" s="1"/>
  <c r="E42" s="1"/>
  <c r="V42"/>
  <c r="W42" s="1"/>
  <c r="X42" s="1"/>
  <c r="J42" s="1"/>
  <c r="AH42"/>
  <c r="B43"/>
  <c r="C43" s="1"/>
  <c r="R43"/>
  <c r="S43" s="1"/>
  <c r="T43" s="1"/>
  <c r="E43" s="1"/>
  <c r="V43"/>
  <c r="W43"/>
  <c r="X43" s="1"/>
  <c r="J43" s="1"/>
  <c r="AH43"/>
  <c r="AH44"/>
  <c r="AH45"/>
  <c r="D43" l="1"/>
  <c r="D41"/>
  <c r="D39"/>
  <c r="D37"/>
  <c r="D35"/>
  <c r="J33"/>
  <c r="J4"/>
  <c r="J5" s="1"/>
  <c r="E4"/>
  <c r="E33"/>
  <c r="K4" i="3"/>
  <c r="K5" s="1"/>
  <c r="K33"/>
  <c r="E31"/>
  <c r="E29"/>
  <c r="E27"/>
  <c r="E25"/>
  <c r="E23"/>
  <c r="E21"/>
  <c r="E15"/>
  <c r="F33"/>
  <c r="F4"/>
  <c r="K4" i="4"/>
  <c r="K5" s="1"/>
  <c r="K18"/>
  <c r="F4"/>
  <c r="F18"/>
  <c r="C33" i="3"/>
  <c r="D33" s="1"/>
  <c r="C42"/>
  <c r="C40"/>
  <c r="D40" s="1"/>
  <c r="C38"/>
  <c r="C36"/>
  <c r="E41" i="5"/>
  <c r="C34" i="3"/>
  <c r="D34" s="1"/>
  <c r="E34" s="1"/>
  <c r="C43"/>
  <c r="C41"/>
  <c r="D41" s="1"/>
  <c r="E41" s="1"/>
  <c r="C39"/>
  <c r="C37"/>
  <c r="C21" i="4"/>
  <c r="F4" i="5"/>
  <c r="F18"/>
  <c r="C18" i="4"/>
  <c r="D18" s="1"/>
  <c r="C19"/>
  <c r="K4" i="5"/>
  <c r="K5" s="1"/>
  <c r="K18"/>
  <c r="C20" i="4"/>
  <c r="C43"/>
  <c r="C42"/>
  <c r="D42" s="1"/>
  <c r="C41"/>
  <c r="C40"/>
  <c r="D40" s="1"/>
  <c r="C39"/>
  <c r="C38"/>
  <c r="D38" s="1"/>
  <c r="C37"/>
  <c r="C36"/>
  <c r="D36" s="1"/>
  <c r="C35"/>
  <c r="C34"/>
  <c r="D34" s="1"/>
  <c r="C33"/>
  <c r="C32"/>
  <c r="D32" s="1"/>
  <c r="C31"/>
  <c r="C30"/>
  <c r="D30" s="1"/>
  <c r="C29"/>
  <c r="C28"/>
  <c r="C27"/>
  <c r="C26"/>
  <c r="C25"/>
  <c r="C24"/>
  <c r="C23"/>
  <c r="C22"/>
  <c r="L33" i="3" l="1"/>
  <c r="K7"/>
  <c r="K33" i="2"/>
  <c r="J7"/>
  <c r="D31" i="4"/>
  <c r="E31" s="1"/>
  <c r="D33"/>
  <c r="E33" s="1"/>
  <c r="D35"/>
  <c r="E35" s="1"/>
  <c r="D37"/>
  <c r="E37" s="1"/>
  <c r="D39"/>
  <c r="E39" s="1"/>
  <c r="D41"/>
  <c r="E41" s="1"/>
  <c r="D43"/>
  <c r="E43" s="1"/>
  <c r="D19"/>
  <c r="E19" s="1"/>
  <c r="D39" i="3"/>
  <c r="D43"/>
  <c r="D42"/>
  <c r="E42" s="1"/>
  <c r="N18" i="4"/>
  <c r="D35" i="3"/>
  <c r="E35" s="1"/>
  <c r="K7" i="5"/>
  <c r="L18"/>
  <c r="L18" i="4"/>
  <c r="K7"/>
  <c r="E32"/>
  <c r="E36"/>
  <c r="E40"/>
  <c r="E42"/>
  <c r="D20"/>
  <c r="E20" s="1"/>
  <c r="D21"/>
  <c r="E21" s="1"/>
  <c r="D36" i="3"/>
  <c r="E36" s="1"/>
  <c r="E40"/>
  <c r="N33"/>
  <c r="O33" s="1"/>
  <c r="M33" i="2"/>
  <c r="N33" s="1"/>
  <c r="F7" i="4" l="1"/>
  <c r="F5" s="1"/>
  <c r="L13"/>
  <c r="Q33" i="3"/>
  <c r="L19" i="4"/>
  <c r="M18"/>
  <c r="F7" i="5"/>
  <c r="F5" s="1"/>
  <c r="L13"/>
  <c r="E7" i="2"/>
  <c r="E5" s="1"/>
  <c r="K13"/>
  <c r="F7" i="3"/>
  <c r="L13"/>
  <c r="D37"/>
  <c r="E34" i="4"/>
  <c r="L19" i="5"/>
  <c r="M18"/>
  <c r="L33" i="2"/>
  <c r="K34"/>
  <c r="M33" i="3"/>
  <c r="L34"/>
  <c r="E43"/>
  <c r="N18" i="5"/>
  <c r="E38" i="4"/>
  <c r="D22"/>
  <c r="E22" l="1"/>
  <c r="D23"/>
  <c r="L34" i="2"/>
  <c r="K35"/>
  <c r="M34"/>
  <c r="N34" s="1"/>
  <c r="M13" i="3"/>
  <c r="L14"/>
  <c r="N13"/>
  <c r="O13" s="1"/>
  <c r="M13" i="5"/>
  <c r="L14"/>
  <c r="N13"/>
  <c r="O13" s="1"/>
  <c r="M19"/>
  <c r="L20"/>
  <c r="N19"/>
  <c r="E37" i="3"/>
  <c r="D38"/>
  <c r="G33"/>
  <c r="G13"/>
  <c r="F13" i="2"/>
  <c r="F33"/>
  <c r="G18" i="5"/>
  <c r="G13"/>
  <c r="L20" i="4"/>
  <c r="M19"/>
  <c r="N19"/>
  <c r="M13"/>
  <c r="L14"/>
  <c r="N13"/>
  <c r="O13" s="1"/>
  <c r="M34" i="3"/>
  <c r="L35"/>
  <c r="N34"/>
  <c r="O34" s="1"/>
  <c r="K14" i="2"/>
  <c r="L13"/>
  <c r="M13"/>
  <c r="N13" s="1"/>
  <c r="G18" i="4"/>
  <c r="G13"/>
  <c r="M14" l="1"/>
  <c r="L15"/>
  <c r="N14"/>
  <c r="O14" s="1"/>
  <c r="G19" i="5"/>
  <c r="H18"/>
  <c r="I18"/>
  <c r="G13" i="2"/>
  <c r="F14"/>
  <c r="H13"/>
  <c r="I13" s="1"/>
  <c r="G19" i="4"/>
  <c r="H18"/>
  <c r="I18"/>
  <c r="P13" i="2"/>
  <c r="L14"/>
  <c r="K15"/>
  <c r="M14"/>
  <c r="N14" s="1"/>
  <c r="L36" i="3"/>
  <c r="M35"/>
  <c r="N35"/>
  <c r="O35" s="1"/>
  <c r="G14" i="5"/>
  <c r="H13"/>
  <c r="I13"/>
  <c r="J13" s="1"/>
  <c r="Q13" s="1"/>
  <c r="F34" i="2"/>
  <c r="G33"/>
  <c r="H33"/>
  <c r="I33" s="1"/>
  <c r="P33" s="1"/>
  <c r="G14" i="3"/>
  <c r="H13"/>
  <c r="I13"/>
  <c r="J13" s="1"/>
  <c r="E38"/>
  <c r="E39"/>
  <c r="M14"/>
  <c r="L15"/>
  <c r="N14"/>
  <c r="O14" s="1"/>
  <c r="G14" i="4"/>
  <c r="H13"/>
  <c r="I13"/>
  <c r="J13" s="1"/>
  <c r="L21"/>
  <c r="M20"/>
  <c r="N20"/>
  <c r="G34" i="3"/>
  <c r="H33"/>
  <c r="I33"/>
  <c r="M20" i="5"/>
  <c r="L21"/>
  <c r="N20"/>
  <c r="M14"/>
  <c r="L15"/>
  <c r="N14"/>
  <c r="O14" s="1"/>
  <c r="Q13" i="3"/>
  <c r="L35" i="2"/>
  <c r="K36"/>
  <c r="M35"/>
  <c r="N35" s="1"/>
  <c r="E23" i="4"/>
  <c r="D24"/>
  <c r="L22" l="1"/>
  <c r="M21"/>
  <c r="N21"/>
  <c r="E24"/>
  <c r="D25"/>
  <c r="M21" i="5"/>
  <c r="L22"/>
  <c r="N21"/>
  <c r="G35" i="3"/>
  <c r="H34"/>
  <c r="I34"/>
  <c r="H14" i="4"/>
  <c r="G15"/>
  <c r="I14"/>
  <c r="J14" s="1"/>
  <c r="P14" s="1"/>
  <c r="H14" i="3"/>
  <c r="G15"/>
  <c r="I14"/>
  <c r="J14" s="1"/>
  <c r="P14" s="1"/>
  <c r="H14" i="5"/>
  <c r="G15"/>
  <c r="I14"/>
  <c r="J14" s="1"/>
  <c r="P14" s="1"/>
  <c r="H19" i="4"/>
  <c r="G20"/>
  <c r="I19"/>
  <c r="G14" i="2"/>
  <c r="F15"/>
  <c r="H14"/>
  <c r="I14" s="1"/>
  <c r="O14" s="1"/>
  <c r="H19" i="5"/>
  <c r="G20"/>
  <c r="I19"/>
  <c r="L16" i="4"/>
  <c r="M15"/>
  <c r="N15"/>
  <c r="O15" s="1"/>
  <c r="Q13"/>
  <c r="L36" i="2"/>
  <c r="K37"/>
  <c r="M36"/>
  <c r="N36" s="1"/>
  <c r="L16" i="5"/>
  <c r="M15"/>
  <c r="N15"/>
  <c r="O15" s="1"/>
  <c r="L16" i="3"/>
  <c r="M15"/>
  <c r="N15"/>
  <c r="O15" s="1"/>
  <c r="G34" i="2"/>
  <c r="F35"/>
  <c r="H34"/>
  <c r="I34" s="1"/>
  <c r="L37" i="3"/>
  <c r="M36"/>
  <c r="N36"/>
  <c r="O36" s="1"/>
  <c r="L15" i="2"/>
  <c r="K16"/>
  <c r="M15"/>
  <c r="N15" s="1"/>
  <c r="Q14" i="4"/>
  <c r="P14" i="2" l="1"/>
  <c r="P34"/>
  <c r="O34"/>
  <c r="M16" i="3"/>
  <c r="L17"/>
  <c r="N16"/>
  <c r="O16" s="1"/>
  <c r="L16" i="2"/>
  <c r="K17"/>
  <c r="M16"/>
  <c r="N16" s="1"/>
  <c r="L38" i="3"/>
  <c r="M37"/>
  <c r="N37"/>
  <c r="O37" s="1"/>
  <c r="G35" i="2"/>
  <c r="F36"/>
  <c r="H35"/>
  <c r="I35" s="1"/>
  <c r="P35" s="1"/>
  <c r="M16" i="5"/>
  <c r="L17"/>
  <c r="N16"/>
  <c r="O16" s="1"/>
  <c r="L37" i="2"/>
  <c r="K38"/>
  <c r="M37"/>
  <c r="N37" s="1"/>
  <c r="M16" i="4"/>
  <c r="L17"/>
  <c r="N16"/>
  <c r="O16" s="1"/>
  <c r="H20" i="5"/>
  <c r="G21"/>
  <c r="I20"/>
  <c r="G21" i="4"/>
  <c r="H20"/>
  <c r="I20"/>
  <c r="H15" i="3"/>
  <c r="G16"/>
  <c r="I15"/>
  <c r="J15" s="1"/>
  <c r="P15" s="1"/>
  <c r="Q14" i="5"/>
  <c r="Q15" i="3"/>
  <c r="G15" i="2"/>
  <c r="F16"/>
  <c r="H15"/>
  <c r="I15" s="1"/>
  <c r="H15" i="5"/>
  <c r="G16"/>
  <c r="I15"/>
  <c r="J15" s="1"/>
  <c r="Q15" s="1"/>
  <c r="H15" i="4"/>
  <c r="G16"/>
  <c r="I15"/>
  <c r="J15" s="1"/>
  <c r="P15" s="1"/>
  <c r="G36" i="3"/>
  <c r="H35"/>
  <c r="I35"/>
  <c r="M22" i="5"/>
  <c r="L23"/>
  <c r="N22"/>
  <c r="E25" i="4"/>
  <c r="D26"/>
  <c r="L23"/>
  <c r="M22"/>
  <c r="N22"/>
  <c r="Q14" i="3"/>
  <c r="P15" i="5"/>
  <c r="H16" l="1"/>
  <c r="G17"/>
  <c r="I16"/>
  <c r="J16" s="1"/>
  <c r="L24" i="4"/>
  <c r="M23"/>
  <c r="N23"/>
  <c r="M23" i="5"/>
  <c r="L24"/>
  <c r="N23"/>
  <c r="G37" i="3"/>
  <c r="H36"/>
  <c r="I36"/>
  <c r="H16" i="4"/>
  <c r="G17"/>
  <c r="I16"/>
  <c r="J16" s="1"/>
  <c r="G16" i="2"/>
  <c r="F17"/>
  <c r="H16"/>
  <c r="I16" s="1"/>
  <c r="O16" s="1"/>
  <c r="M17" i="4"/>
  <c r="N17"/>
  <c r="O17" s="1"/>
  <c r="M17" i="5"/>
  <c r="N17"/>
  <c r="O17" s="1"/>
  <c r="G36" i="2"/>
  <c r="F37"/>
  <c r="H36"/>
  <c r="I36" s="1"/>
  <c r="M38" i="3"/>
  <c r="L39"/>
  <c r="N38"/>
  <c r="O38" s="1"/>
  <c r="L17" i="2"/>
  <c r="K18"/>
  <c r="M17"/>
  <c r="N17" s="1"/>
  <c r="P15"/>
  <c r="O35"/>
  <c r="Q15" i="4"/>
  <c r="O15" i="2"/>
  <c r="E26" i="4"/>
  <c r="D27"/>
  <c r="H16" i="3"/>
  <c r="G17"/>
  <c r="I16"/>
  <c r="J16" s="1"/>
  <c r="P16" s="1"/>
  <c r="G22" i="4"/>
  <c r="H21"/>
  <c r="I21"/>
  <c r="H21" i="5"/>
  <c r="G22"/>
  <c r="I21"/>
  <c r="Q16" i="4"/>
  <c r="L38" i="2"/>
  <c r="K39"/>
  <c r="M38"/>
  <c r="N38" s="1"/>
  <c r="Q16" i="5"/>
  <c r="P16" i="2"/>
  <c r="M17" i="3"/>
  <c r="L18"/>
  <c r="N17"/>
  <c r="O17" s="1"/>
  <c r="P16" i="4"/>
  <c r="P16" i="5"/>
  <c r="L39" i="2" l="1"/>
  <c r="K40"/>
  <c r="M39"/>
  <c r="N39" s="1"/>
  <c r="M18" i="3"/>
  <c r="L19"/>
  <c r="N18"/>
  <c r="O18" s="1"/>
  <c r="H22" i="5"/>
  <c r="G23"/>
  <c r="I22"/>
  <c r="G23" i="4"/>
  <c r="H22"/>
  <c r="I22"/>
  <c r="H17" i="3"/>
  <c r="G18"/>
  <c r="I17"/>
  <c r="J17" s="1"/>
  <c r="E27" i="4"/>
  <c r="D28"/>
  <c r="L18" i="2"/>
  <c r="K19"/>
  <c r="M18"/>
  <c r="N18" s="1"/>
  <c r="G37"/>
  <c r="F38"/>
  <c r="H37"/>
  <c r="I37" s="1"/>
  <c r="H17" i="4"/>
  <c r="I17"/>
  <c r="J17" s="1"/>
  <c r="P17" s="1"/>
  <c r="G38" i="3"/>
  <c r="H37"/>
  <c r="I37"/>
  <c r="M24" i="5"/>
  <c r="L25"/>
  <c r="N24"/>
  <c r="O24" s="1"/>
  <c r="L25" i="4"/>
  <c r="M24"/>
  <c r="N24"/>
  <c r="H17" i="5"/>
  <c r="I17"/>
  <c r="J17" s="1"/>
  <c r="P17" s="1"/>
  <c r="Q16" i="3"/>
  <c r="Q17"/>
  <c r="M39"/>
  <c r="L40"/>
  <c r="N39"/>
  <c r="O39" s="1"/>
  <c r="P36" i="2"/>
  <c r="O36"/>
  <c r="G17"/>
  <c r="F18"/>
  <c r="H17"/>
  <c r="I17" s="1"/>
  <c r="O17" s="1"/>
  <c r="P17" i="3"/>
  <c r="Q17" i="5" l="1"/>
  <c r="P17" i="2"/>
  <c r="M40" i="3"/>
  <c r="L41"/>
  <c r="N40"/>
  <c r="O40" s="1"/>
  <c r="L26" i="4"/>
  <c r="M25"/>
  <c r="N25"/>
  <c r="M25" i="5"/>
  <c r="L26"/>
  <c r="N25"/>
  <c r="O25" s="1"/>
  <c r="G39" i="3"/>
  <c r="H38"/>
  <c r="I38"/>
  <c r="G38" i="2"/>
  <c r="F39"/>
  <c r="H38"/>
  <c r="I38" s="1"/>
  <c r="H18" i="3"/>
  <c r="G19"/>
  <c r="I18"/>
  <c r="J18" s="1"/>
  <c r="P18" s="1"/>
  <c r="G24" i="4"/>
  <c r="H23"/>
  <c r="I23"/>
  <c r="H23" i="5"/>
  <c r="G24"/>
  <c r="I23"/>
  <c r="Q18" i="3"/>
  <c r="L40" i="2"/>
  <c r="K41"/>
  <c r="M40"/>
  <c r="N40" s="1"/>
  <c r="Q17" i="4"/>
  <c r="G18" i="2"/>
  <c r="F19"/>
  <c r="H18"/>
  <c r="I18" s="1"/>
  <c r="P18" s="1"/>
  <c r="O37"/>
  <c r="P37"/>
  <c r="L19"/>
  <c r="K20"/>
  <c r="M19"/>
  <c r="N19" s="1"/>
  <c r="E28" i="4"/>
  <c r="D29"/>
  <c r="M19" i="3"/>
  <c r="L20"/>
  <c r="N19"/>
  <c r="O19" s="1"/>
  <c r="O18" i="2" l="1"/>
  <c r="G19"/>
  <c r="F20"/>
  <c r="H19"/>
  <c r="I19" s="1"/>
  <c r="M20" i="3"/>
  <c r="L21"/>
  <c r="N20"/>
  <c r="O20" s="1"/>
  <c r="E29" i="4"/>
  <c r="E30"/>
  <c r="P19" i="2"/>
  <c r="L41"/>
  <c r="K42"/>
  <c r="M41"/>
  <c r="N41" s="1"/>
  <c r="G39"/>
  <c r="F40"/>
  <c r="H39"/>
  <c r="I39" s="1"/>
  <c r="H39" i="3"/>
  <c r="G40"/>
  <c r="I39"/>
  <c r="J39" s="1"/>
  <c r="Q39" s="1"/>
  <c r="M26" i="5"/>
  <c r="L27"/>
  <c r="N26"/>
  <c r="O26" s="1"/>
  <c r="L27" i="4"/>
  <c r="M26"/>
  <c r="N26"/>
  <c r="M41" i="3"/>
  <c r="L42"/>
  <c r="N41"/>
  <c r="O41" s="1"/>
  <c r="L20" i="2"/>
  <c r="K21"/>
  <c r="M20"/>
  <c r="N20" s="1"/>
  <c r="H24" i="5"/>
  <c r="G25"/>
  <c r="I24"/>
  <c r="J24" s="1"/>
  <c r="G25" i="4"/>
  <c r="H24"/>
  <c r="I24"/>
  <c r="G20" i="3"/>
  <c r="H19"/>
  <c r="I19"/>
  <c r="J19" s="1"/>
  <c r="Q19" s="1"/>
  <c r="P38" i="2"/>
  <c r="O38"/>
  <c r="O19"/>
  <c r="O39"/>
  <c r="G21" i="3" l="1"/>
  <c r="H20"/>
  <c r="I20"/>
  <c r="J20" s="1"/>
  <c r="P20" s="1"/>
  <c r="G26" i="4"/>
  <c r="H25"/>
  <c r="I25"/>
  <c r="H25" i="5"/>
  <c r="G26"/>
  <c r="I25"/>
  <c r="J25" s="1"/>
  <c r="Q25" s="1"/>
  <c r="L21" i="2"/>
  <c r="K22"/>
  <c r="M21"/>
  <c r="N21" s="1"/>
  <c r="M42" i="3"/>
  <c r="L43"/>
  <c r="N42"/>
  <c r="O42" s="1"/>
  <c r="L28" i="4"/>
  <c r="M27"/>
  <c r="N27"/>
  <c r="M27" i="5"/>
  <c r="L28"/>
  <c r="N27"/>
  <c r="O27" s="1"/>
  <c r="G40" i="2"/>
  <c r="F41"/>
  <c r="H40"/>
  <c r="I40" s="1"/>
  <c r="M21" i="3"/>
  <c r="L22"/>
  <c r="N21"/>
  <c r="O21" s="1"/>
  <c r="P19"/>
  <c r="Q24" i="5"/>
  <c r="P25"/>
  <c r="H40" i="3"/>
  <c r="G41"/>
  <c r="I40"/>
  <c r="J40" s="1"/>
  <c r="P39" i="2"/>
  <c r="L42"/>
  <c r="K43"/>
  <c r="M42"/>
  <c r="N42" s="1"/>
  <c r="Q20" i="3"/>
  <c r="G20" i="2"/>
  <c r="F21"/>
  <c r="H20"/>
  <c r="I20" s="1"/>
  <c r="P20" s="1"/>
  <c r="O20"/>
  <c r="H41" i="3" l="1"/>
  <c r="G42"/>
  <c r="I41"/>
  <c r="J41" s="1"/>
  <c r="M22"/>
  <c r="L23"/>
  <c r="N22"/>
  <c r="O22" s="1"/>
  <c r="P40" i="2"/>
  <c r="M43" i="3"/>
  <c r="N43"/>
  <c r="O43" s="1"/>
  <c r="L43" i="2"/>
  <c r="M43"/>
  <c r="N43" s="1"/>
  <c r="P40" i="3"/>
  <c r="Q40"/>
  <c r="P41"/>
  <c r="G41" i="2"/>
  <c r="F42"/>
  <c r="H41"/>
  <c r="I41" s="1"/>
  <c r="P41" s="1"/>
  <c r="H26" i="5"/>
  <c r="G27"/>
  <c r="I26"/>
  <c r="J26" s="1"/>
  <c r="G27" i="4"/>
  <c r="H26"/>
  <c r="I26"/>
  <c r="G22" i="3"/>
  <c r="H21"/>
  <c r="I21"/>
  <c r="J21" s="1"/>
  <c r="P21" s="1"/>
  <c r="O40" i="2"/>
  <c r="G21"/>
  <c r="F22"/>
  <c r="H21"/>
  <c r="I21" s="1"/>
  <c r="O21" s="1"/>
  <c r="M28" i="5"/>
  <c r="L29"/>
  <c r="N28"/>
  <c r="O28" s="1"/>
  <c r="L29" i="4"/>
  <c r="M28"/>
  <c r="N28"/>
  <c r="L22" i="2"/>
  <c r="K23"/>
  <c r="M22"/>
  <c r="N22" s="1"/>
  <c r="P26" i="5"/>
  <c r="M29" l="1"/>
  <c r="L30"/>
  <c r="N29"/>
  <c r="O29" s="1"/>
  <c r="G23" i="3"/>
  <c r="H22"/>
  <c r="I22"/>
  <c r="J22" s="1"/>
  <c r="P22" s="1"/>
  <c r="H27" i="5"/>
  <c r="G28"/>
  <c r="I27"/>
  <c r="J27" s="1"/>
  <c r="Q27" s="1"/>
  <c r="L23" i="2"/>
  <c r="K24"/>
  <c r="M23"/>
  <c r="N23" s="1"/>
  <c r="G22"/>
  <c r="F23"/>
  <c r="H22"/>
  <c r="I22" s="1"/>
  <c r="P22" s="1"/>
  <c r="P27" i="5"/>
  <c r="Q26"/>
  <c r="G42" i="2"/>
  <c r="F43"/>
  <c r="H42"/>
  <c r="I42" s="1"/>
  <c r="O42" s="1"/>
  <c r="M23" i="3"/>
  <c r="L24"/>
  <c r="N23"/>
  <c r="O23" s="1"/>
  <c r="Q41"/>
  <c r="P21" i="2"/>
  <c r="L30" i="4"/>
  <c r="M29"/>
  <c r="N29"/>
  <c r="G28"/>
  <c r="H27"/>
  <c r="I27"/>
  <c r="Q22" i="3"/>
  <c r="H42"/>
  <c r="G43"/>
  <c r="I42"/>
  <c r="J42" s="1"/>
  <c r="Q21"/>
  <c r="O41" i="2"/>
  <c r="Q42" i="3" l="1"/>
  <c r="P42" i="2"/>
  <c r="H43" i="3"/>
  <c r="I43"/>
  <c r="J43" s="1"/>
  <c r="Q43" s="1"/>
  <c r="G29" i="4"/>
  <c r="H28"/>
  <c r="I28"/>
  <c r="G43" i="2"/>
  <c r="H43"/>
  <c r="I43" s="1"/>
  <c r="P43" s="1"/>
  <c r="G23"/>
  <c r="F24"/>
  <c r="H23"/>
  <c r="I23" s="1"/>
  <c r="P23"/>
  <c r="H28" i="5"/>
  <c r="G29"/>
  <c r="I28"/>
  <c r="J28" s="1"/>
  <c r="G24" i="3"/>
  <c r="H23"/>
  <c r="I23"/>
  <c r="J23" s="1"/>
  <c r="P23" s="1"/>
  <c r="M30" i="5"/>
  <c r="L31"/>
  <c r="N30"/>
  <c r="O30" s="1"/>
  <c r="P42" i="3"/>
  <c r="O22" i="2"/>
  <c r="O23"/>
  <c r="L31" i="4"/>
  <c r="M30"/>
  <c r="N30"/>
  <c r="O30" s="1"/>
  <c r="M24" i="3"/>
  <c r="L25"/>
  <c r="N24"/>
  <c r="O24" s="1"/>
  <c r="L24" i="2"/>
  <c r="K25"/>
  <c r="M24"/>
  <c r="N24" s="1"/>
  <c r="L25" l="1"/>
  <c r="K26"/>
  <c r="M25"/>
  <c r="N25" s="1"/>
  <c r="M25" i="3"/>
  <c r="L26"/>
  <c r="N25"/>
  <c r="O25" s="1"/>
  <c r="L32" i="4"/>
  <c r="M31"/>
  <c r="N31"/>
  <c r="O31" s="1"/>
  <c r="Q28" i="5"/>
  <c r="P28"/>
  <c r="Q24" i="3"/>
  <c r="M31" i="5"/>
  <c r="L32"/>
  <c r="N31"/>
  <c r="O31" s="1"/>
  <c r="G25" i="3"/>
  <c r="H24"/>
  <c r="I24"/>
  <c r="J24" s="1"/>
  <c r="P24" s="1"/>
  <c r="H29" i="5"/>
  <c r="G30"/>
  <c r="I29"/>
  <c r="J29" s="1"/>
  <c r="G30" i="4"/>
  <c r="H29"/>
  <c r="I29"/>
  <c r="Q23" i="3"/>
  <c r="O43" i="2"/>
  <c r="G24"/>
  <c r="F25"/>
  <c r="H24"/>
  <c r="I24" s="1"/>
  <c r="P24" s="1"/>
  <c r="P43" i="3"/>
  <c r="O24" i="2" l="1"/>
  <c r="G25"/>
  <c r="F26"/>
  <c r="H25"/>
  <c r="I25" s="1"/>
  <c r="O25" s="1"/>
  <c r="Q29" i="5"/>
  <c r="G31" i="4"/>
  <c r="H30"/>
  <c r="I30"/>
  <c r="J30" s="1"/>
  <c r="G31" i="5"/>
  <c r="H30"/>
  <c r="I30"/>
  <c r="J30" s="1"/>
  <c r="Q30" s="1"/>
  <c r="G26" i="3"/>
  <c r="H25"/>
  <c r="I25"/>
  <c r="J25" s="1"/>
  <c r="P25" s="1"/>
  <c r="L33" i="5"/>
  <c r="M32"/>
  <c r="N32"/>
  <c r="O32" s="1"/>
  <c r="L33" i="4"/>
  <c r="M32"/>
  <c r="N32"/>
  <c r="O32" s="1"/>
  <c r="M26" i="3"/>
  <c r="L27"/>
  <c r="N26"/>
  <c r="O26" s="1"/>
  <c r="P25" i="2"/>
  <c r="P29" i="5"/>
  <c r="K27" i="2"/>
  <c r="L26"/>
  <c r="M26"/>
  <c r="N26" s="1"/>
  <c r="P30" i="5" l="1"/>
  <c r="G27" i="3"/>
  <c r="H26"/>
  <c r="I26"/>
  <c r="J26" s="1"/>
  <c r="P26" s="1"/>
  <c r="K28" i="2"/>
  <c r="L27"/>
  <c r="M27"/>
  <c r="N27" s="1"/>
  <c r="M27" i="3"/>
  <c r="L28"/>
  <c r="N27"/>
  <c r="O27" s="1"/>
  <c r="L34" i="4"/>
  <c r="M33"/>
  <c r="N33"/>
  <c r="O33" s="1"/>
  <c r="M33" i="5"/>
  <c r="L34"/>
  <c r="N33"/>
  <c r="O33" s="1"/>
  <c r="G32"/>
  <c r="H31"/>
  <c r="I31"/>
  <c r="J31" s="1"/>
  <c r="Q25" i="3"/>
  <c r="Q30" i="4"/>
  <c r="G32"/>
  <c r="H31"/>
  <c r="I31"/>
  <c r="J31" s="1"/>
  <c r="F27" i="2"/>
  <c r="G26"/>
  <c r="H26"/>
  <c r="I26" s="1"/>
  <c r="O26" s="1"/>
  <c r="Q31" i="4" l="1"/>
  <c r="G33"/>
  <c r="H32"/>
  <c r="I32"/>
  <c r="J32" s="1"/>
  <c r="P32" s="1"/>
  <c r="Q31" i="5"/>
  <c r="P31"/>
  <c r="H32"/>
  <c r="G33"/>
  <c r="I32"/>
  <c r="J32" s="1"/>
  <c r="M34"/>
  <c r="L35"/>
  <c r="N34"/>
  <c r="O34" s="1"/>
  <c r="L35" i="4"/>
  <c r="M34"/>
  <c r="N34"/>
  <c r="O34" s="1"/>
  <c r="M28" i="3"/>
  <c r="L29"/>
  <c r="N28"/>
  <c r="O28" s="1"/>
  <c r="K29" i="2"/>
  <c r="L28"/>
  <c r="M28"/>
  <c r="N28" s="1"/>
  <c r="P31" i="4"/>
  <c r="Q26" i="3"/>
  <c r="F28" i="2"/>
  <c r="G27"/>
  <c r="H27"/>
  <c r="I27" s="1"/>
  <c r="O27" s="1"/>
  <c r="G28" i="3"/>
  <c r="H27"/>
  <c r="I27"/>
  <c r="J27" s="1"/>
  <c r="Q27" s="1"/>
  <c r="P26" i="2"/>
  <c r="P27" i="3"/>
  <c r="P27" i="2" l="1"/>
  <c r="G29" i="3"/>
  <c r="H28"/>
  <c r="I28"/>
  <c r="J28" s="1"/>
  <c r="Q28"/>
  <c r="F29" i="2"/>
  <c r="G28"/>
  <c r="H28"/>
  <c r="I28" s="1"/>
  <c r="P28" s="1"/>
  <c r="K30"/>
  <c r="L29"/>
  <c r="M29"/>
  <c r="N29" s="1"/>
  <c r="M29" i="3"/>
  <c r="L30"/>
  <c r="N29"/>
  <c r="O29" s="1"/>
  <c r="L36" i="4"/>
  <c r="M35"/>
  <c r="N35"/>
  <c r="O35" s="1"/>
  <c r="H33" i="5"/>
  <c r="G34"/>
  <c r="I33"/>
  <c r="J33" s="1"/>
  <c r="Q32" i="4"/>
  <c r="G34"/>
  <c r="H33"/>
  <c r="I33"/>
  <c r="J33" s="1"/>
  <c r="M35" i="5"/>
  <c r="L36"/>
  <c r="N35"/>
  <c r="O35" s="1"/>
  <c r="P32"/>
  <c r="Q32"/>
  <c r="P28" i="3"/>
  <c r="O28" i="2" l="1"/>
  <c r="G35" i="4"/>
  <c r="H34"/>
  <c r="I34"/>
  <c r="J34" s="1"/>
  <c r="H34" i="5"/>
  <c r="G35"/>
  <c r="I34"/>
  <c r="J34" s="1"/>
  <c r="M30" i="3"/>
  <c r="L31"/>
  <c r="N30"/>
  <c r="O30" s="1"/>
  <c r="K31" i="2"/>
  <c r="L30"/>
  <c r="M30"/>
  <c r="N30" s="1"/>
  <c r="L37" i="5"/>
  <c r="M36"/>
  <c r="N36"/>
  <c r="O36" s="1"/>
  <c r="Q33"/>
  <c r="P33"/>
  <c r="F30" i="2"/>
  <c r="G29"/>
  <c r="H29"/>
  <c r="I29" s="1"/>
  <c r="G30" i="3"/>
  <c r="H29"/>
  <c r="I29"/>
  <c r="J29" s="1"/>
  <c r="Q29" s="1"/>
  <c r="P29"/>
  <c r="Q33" i="4"/>
  <c r="L37"/>
  <c r="M36"/>
  <c r="N36"/>
  <c r="O36" s="1"/>
  <c r="P29" i="2"/>
  <c r="P33" i="4"/>
  <c r="O29" i="2"/>
  <c r="L38" i="4" l="1"/>
  <c r="M37"/>
  <c r="N37"/>
  <c r="O37" s="1"/>
  <c r="G31" i="3"/>
  <c r="H30"/>
  <c r="I30"/>
  <c r="J30" s="1"/>
  <c r="P30" s="1"/>
  <c r="F31" i="2"/>
  <c r="G30"/>
  <c r="H30"/>
  <c r="I30" s="1"/>
  <c r="O30" s="1"/>
  <c r="M37" i="5"/>
  <c r="L38"/>
  <c r="N37"/>
  <c r="O37" s="1"/>
  <c r="K32" i="2"/>
  <c r="L31"/>
  <c r="M31"/>
  <c r="N31" s="1"/>
  <c r="M31" i="3"/>
  <c r="L32"/>
  <c r="N31"/>
  <c r="O31" s="1"/>
  <c r="Q34" i="5"/>
  <c r="P34"/>
  <c r="Q30" i="3"/>
  <c r="G36" i="5"/>
  <c r="H35"/>
  <c r="I35"/>
  <c r="J35" s="1"/>
  <c r="Q34" i="4"/>
  <c r="P34"/>
  <c r="G36"/>
  <c r="H35"/>
  <c r="I35"/>
  <c r="J35" s="1"/>
  <c r="P30" i="2" l="1"/>
  <c r="Q35" i="5"/>
  <c r="M32" i="3"/>
  <c r="N32"/>
  <c r="O32" s="1"/>
  <c r="L32" i="2"/>
  <c r="M32"/>
  <c r="N32" s="1"/>
  <c r="Q35" i="4"/>
  <c r="P35"/>
  <c r="G37"/>
  <c r="H36"/>
  <c r="I36"/>
  <c r="J36" s="1"/>
  <c r="M38" i="5"/>
  <c r="L39"/>
  <c r="N38"/>
  <c r="O38" s="1"/>
  <c r="F32" i="2"/>
  <c r="G31"/>
  <c r="H31"/>
  <c r="I31" s="1"/>
  <c r="L39" i="4"/>
  <c r="M38"/>
  <c r="N38"/>
  <c r="O38" s="1"/>
  <c r="P35" i="5"/>
  <c r="H36"/>
  <c r="G37"/>
  <c r="I36"/>
  <c r="J36" s="1"/>
  <c r="Q36" s="1"/>
  <c r="P31" i="2"/>
  <c r="G32" i="3"/>
  <c r="H31"/>
  <c r="I31"/>
  <c r="J31" s="1"/>
  <c r="P31" s="1"/>
  <c r="O31" i="2"/>
  <c r="H32" i="3" l="1"/>
  <c r="I32"/>
  <c r="J32" s="1"/>
  <c r="P32" s="1"/>
  <c r="H37" i="5"/>
  <c r="G38"/>
  <c r="I37"/>
  <c r="J37" s="1"/>
  <c r="G32" i="2"/>
  <c r="H32"/>
  <c r="I32" s="1"/>
  <c r="O32" s="1"/>
  <c r="M39" i="5"/>
  <c r="L40"/>
  <c r="N39"/>
  <c r="O39" s="1"/>
  <c r="P36" i="4"/>
  <c r="Q36"/>
  <c r="G38"/>
  <c r="H37"/>
  <c r="I37"/>
  <c r="J37" s="1"/>
  <c r="Q37" s="1"/>
  <c r="Q31" i="3"/>
  <c r="L40" i="4"/>
  <c r="M39"/>
  <c r="N39"/>
  <c r="O39" s="1"/>
  <c r="P32" i="2"/>
  <c r="Q32" i="3"/>
  <c r="P36" i="5"/>
  <c r="M40" l="1"/>
  <c r="L41"/>
  <c r="N40"/>
  <c r="O40" s="1"/>
  <c r="Q37"/>
  <c r="H38"/>
  <c r="G39"/>
  <c r="I38"/>
  <c r="J38" s="1"/>
  <c r="P38" s="1"/>
  <c r="P37"/>
  <c r="P37" i="4"/>
  <c r="L41"/>
  <c r="M40"/>
  <c r="N40"/>
  <c r="O40" s="1"/>
  <c r="G39"/>
  <c r="H38"/>
  <c r="I38"/>
  <c r="J38" s="1"/>
  <c r="Q38" l="1"/>
  <c r="P38"/>
  <c r="L42"/>
  <c r="M41"/>
  <c r="N41"/>
  <c r="O41" s="1"/>
  <c r="Q38" i="5"/>
  <c r="M41"/>
  <c r="L42"/>
  <c r="N41"/>
  <c r="O41" s="1"/>
  <c r="G40" i="4"/>
  <c r="H39"/>
  <c r="I39"/>
  <c r="J39" s="1"/>
  <c r="Q39" s="1"/>
  <c r="G40" i="5"/>
  <c r="H39"/>
  <c r="I39"/>
  <c r="J39" s="1"/>
  <c r="M42" l="1"/>
  <c r="L43"/>
  <c r="N42"/>
  <c r="O42" s="1"/>
  <c r="L43" i="4"/>
  <c r="M42"/>
  <c r="N42"/>
  <c r="O42" s="1"/>
  <c r="Q39" i="5"/>
  <c r="H40"/>
  <c r="G41"/>
  <c r="I40"/>
  <c r="J40" s="1"/>
  <c r="P39" i="4"/>
  <c r="P39" i="5"/>
  <c r="G41" i="4"/>
  <c r="H40"/>
  <c r="I40"/>
  <c r="J40" s="1"/>
  <c r="Q40" s="1"/>
  <c r="Q40" i="5" l="1"/>
  <c r="G42" i="4"/>
  <c r="H41"/>
  <c r="I41"/>
  <c r="J41" s="1"/>
  <c r="H41" i="5"/>
  <c r="G42"/>
  <c r="I41"/>
  <c r="J41" s="1"/>
  <c r="Q41" s="1"/>
  <c r="M43" i="4"/>
  <c r="N43"/>
  <c r="O43" s="1"/>
  <c r="M43" i="5"/>
  <c r="N43"/>
  <c r="O43" s="1"/>
  <c r="P40" i="4"/>
  <c r="P40" i="5"/>
  <c r="P41" i="4"/>
  <c r="Q41" l="1"/>
  <c r="G43"/>
  <c r="H42"/>
  <c r="I42"/>
  <c r="J42" s="1"/>
  <c r="Q42" s="1"/>
  <c r="H42" i="5"/>
  <c r="G43"/>
  <c r="I42"/>
  <c r="J42" s="1"/>
  <c r="Q42" s="1"/>
  <c r="P41"/>
  <c r="P42" l="1"/>
  <c r="H43"/>
  <c r="I43"/>
  <c r="J43" s="1"/>
  <c r="Q43" s="1"/>
  <c r="H43" i="4"/>
  <c r="I43"/>
  <c r="J43" s="1"/>
  <c r="P42"/>
  <c r="P43" i="5"/>
  <c r="Q43" i="4" l="1"/>
  <c r="P43"/>
</calcChain>
</file>

<file path=xl/comments1.xml><?xml version="1.0" encoding="utf-8"?>
<comments xmlns="http://schemas.openxmlformats.org/spreadsheetml/2006/main">
  <authors>
    <author>ian</author>
  </authors>
  <commentList>
    <comment ref="A5" authorId="0">
      <text>
        <r>
          <rPr>
            <sz val="9"/>
            <color indexed="81"/>
            <rFont val="Tahoma"/>
            <family val="2"/>
          </rPr>
          <t xml:space="preserve">estimated from Uemera et al (2008) data
</t>
        </r>
      </text>
    </comment>
  </commentList>
</comments>
</file>

<file path=xl/comments2.xml><?xml version="1.0" encoding="utf-8"?>
<comments xmlns="http://schemas.openxmlformats.org/spreadsheetml/2006/main">
  <authors>
    <author>ian</author>
  </authors>
  <commentList>
    <comment ref="A5" authorId="0">
      <text>
        <r>
          <rPr>
            <sz val="9"/>
            <color indexed="81"/>
            <rFont val="Tahoma"/>
            <family val="2"/>
          </rPr>
          <t xml:space="preserve">estimated from Uemera et al (2008) data
</t>
        </r>
      </text>
    </comment>
  </commentList>
</comments>
</file>

<file path=xl/comments3.xml><?xml version="1.0" encoding="utf-8"?>
<comments xmlns="http://schemas.openxmlformats.org/spreadsheetml/2006/main">
  <authors>
    <author>ian</author>
  </authors>
  <commentList>
    <comment ref="A5" authorId="0">
      <text>
        <r>
          <rPr>
            <sz val="9"/>
            <color indexed="81"/>
            <rFont val="Tahoma"/>
            <family val="2"/>
          </rPr>
          <t xml:space="preserve">estimated from Uemera et al (2008) data
</t>
        </r>
      </text>
    </comment>
  </commentList>
</comments>
</file>

<file path=xl/comments4.xml><?xml version="1.0" encoding="utf-8"?>
<comments xmlns="http://schemas.openxmlformats.org/spreadsheetml/2006/main">
  <authors>
    <author>ian</author>
  </authors>
  <commentList>
    <comment ref="A5" authorId="0">
      <text>
        <r>
          <rPr>
            <sz val="9"/>
            <color indexed="81"/>
            <rFont val="Tahoma"/>
            <family val="2"/>
          </rPr>
          <t>estimated from Uemera et al (2008) data</t>
        </r>
      </text>
    </comment>
  </commentList>
</comments>
</file>

<file path=xl/sharedStrings.xml><?xml version="1.0" encoding="utf-8"?>
<sst xmlns="http://schemas.openxmlformats.org/spreadsheetml/2006/main" count="320" uniqueCount="63">
  <si>
    <t>Given the following:</t>
  </si>
  <si>
    <t>Oxygen isotopes</t>
  </si>
  <si>
    <t>Hydrogen isotopes</t>
  </si>
  <si>
    <t>Reminder:</t>
  </si>
  <si>
    <r>
      <t>18</t>
    </r>
    <r>
      <rPr>
        <b/>
        <i/>
        <sz val="10"/>
        <rFont val="Arial"/>
        <family val="2"/>
      </rPr>
      <t>O/</t>
    </r>
    <r>
      <rPr>
        <b/>
        <i/>
        <vertAlign val="superscript"/>
        <sz val="10"/>
        <rFont val="Arial"/>
        <family val="2"/>
      </rPr>
      <t>16</t>
    </r>
    <r>
      <rPr>
        <b/>
        <i/>
        <sz val="10"/>
        <rFont val="Arial"/>
        <family val="2"/>
      </rPr>
      <t>O</t>
    </r>
  </si>
  <si>
    <r>
      <t>2</t>
    </r>
    <r>
      <rPr>
        <b/>
        <i/>
        <sz val="10"/>
        <rFont val="Arial"/>
        <family val="2"/>
      </rPr>
      <t>H/</t>
    </r>
    <r>
      <rPr>
        <b/>
        <i/>
        <vertAlign val="superscript"/>
        <sz val="10"/>
        <rFont val="Arial"/>
        <family val="2"/>
      </rPr>
      <t>1</t>
    </r>
    <r>
      <rPr>
        <b/>
        <i/>
        <sz val="10"/>
        <rFont val="Arial"/>
        <family val="2"/>
      </rPr>
      <t>H</t>
    </r>
  </si>
  <si>
    <t>VSMOW standard</t>
  </si>
  <si>
    <t>R (O isotopes)</t>
  </si>
  <si>
    <t>R (H isotopes)</t>
  </si>
  <si>
    <r>
      <t>d</t>
    </r>
    <r>
      <rPr>
        <b/>
        <vertAlign val="superscript"/>
        <sz val="10"/>
        <rFont val="Arial"/>
        <family val="2"/>
      </rPr>
      <t>18</t>
    </r>
    <r>
      <rPr>
        <b/>
        <sz val="10"/>
        <rFont val="Arial"/>
        <family val="2"/>
      </rPr>
      <t>O</t>
    </r>
  </si>
  <si>
    <r>
      <t>d</t>
    </r>
    <r>
      <rPr>
        <b/>
        <sz val="10"/>
        <rFont val="Arial"/>
        <family val="2"/>
      </rPr>
      <t>D</t>
    </r>
  </si>
  <si>
    <t>Slope</t>
  </si>
  <si>
    <t>Global line</t>
  </si>
  <si>
    <r>
      <rPr>
        <b/>
        <sz val="10"/>
        <rFont val="Symbol"/>
        <family val="1"/>
        <charset val="2"/>
      </rPr>
      <t>d</t>
    </r>
    <r>
      <rPr>
        <b/>
        <vertAlign val="superscript"/>
        <sz val="10"/>
        <rFont val="Arial"/>
        <family val="2"/>
      </rPr>
      <t>18</t>
    </r>
    <r>
      <rPr>
        <b/>
        <sz val="10"/>
        <rFont val="Arial"/>
        <family val="2"/>
      </rPr>
      <t>O</t>
    </r>
  </si>
  <si>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>D</t>
    </r>
  </si>
  <si>
    <t>high</t>
  </si>
  <si>
    <t>low</t>
  </si>
  <si>
    <r>
      <t xml:space="preserve">where R is the isotope ratio at any time and Ro is the initial isotope ratio and alpha refers to </t>
    </r>
    <r>
      <rPr>
        <b/>
        <sz val="10"/>
        <rFont val="Symbol"/>
        <family val="1"/>
        <charset val="2"/>
      </rPr>
      <t>a</t>
    </r>
    <r>
      <rPr>
        <b/>
        <vertAlign val="subscript"/>
        <sz val="10"/>
        <rFont val="Arial"/>
        <family val="2"/>
      </rPr>
      <t>water-vapour</t>
    </r>
  </si>
  <si>
    <r>
      <t>Initial composition of vapour (</t>
    </r>
    <r>
      <rPr>
        <b/>
        <sz val="10"/>
        <rFont val="Symbol"/>
        <family val="1"/>
        <charset val="2"/>
      </rPr>
      <t>d</t>
    </r>
    <r>
      <rPr>
        <b/>
        <sz val="10"/>
        <rFont val="Arial"/>
        <family val="2"/>
      </rPr>
      <t xml:space="preserve"> value)</t>
    </r>
  </si>
  <si>
    <t>Calculate the co-isotopic evolution of the residual vapour and the water and calculate the co-isotopic slope  Hint: calculate the vapour values and then calculate the water values by mass balance.</t>
  </si>
  <si>
    <r>
      <rPr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vap-liq</t>
    </r>
  </si>
  <si>
    <t>Oxygen</t>
  </si>
  <si>
    <t>Hydrogen</t>
  </si>
  <si>
    <t>temp</t>
  </si>
  <si>
    <r>
      <t>1000 ln</t>
    </r>
    <r>
      <rPr>
        <sz val="12"/>
        <rFont val="Symbol"/>
        <family val="1"/>
        <charset val="2"/>
      </rPr>
      <t>a</t>
    </r>
    <r>
      <rPr>
        <vertAlign val="superscript"/>
        <sz val="12"/>
        <rFont val="Arial"/>
        <family val="2"/>
      </rPr>
      <t>18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l-v</t>
    </r>
    <r>
      <rPr>
        <sz val="12"/>
        <rFont val="Arial"/>
        <family val="2"/>
      </rPr>
      <t xml:space="preserve"> = 1.137*10</t>
    </r>
    <r>
      <rPr>
        <vertAlign val="superscript"/>
        <sz val="12"/>
        <rFont val="Arial"/>
        <family val="2"/>
      </rPr>
      <t>6</t>
    </r>
    <r>
      <rPr>
        <sz val="12"/>
        <rFont val="Arial"/>
        <family val="2"/>
      </rPr>
      <t>/T</t>
    </r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 xml:space="preserve">- 0.4156*(1000/T) </t>
    </r>
    <r>
      <rPr>
        <sz val="12"/>
        <rFont val="Arial"/>
        <family val="2"/>
      </rPr>
      <t xml:space="preserve">- 2.0667         </t>
    </r>
  </si>
  <si>
    <t>Temperature in degrees Celsius</t>
  </si>
  <si>
    <t>Absolute T (K)</t>
  </si>
  <si>
    <r>
      <t>1000 ln</t>
    </r>
    <r>
      <rPr>
        <sz val="12"/>
        <rFont val="Symbol"/>
        <family val="1"/>
        <charset val="2"/>
      </rPr>
      <t>a</t>
    </r>
    <r>
      <rPr>
        <vertAlign val="superscript"/>
        <sz val="12"/>
        <rFont val="Arial"/>
        <family val="2"/>
      </rPr>
      <t>18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l-v</t>
    </r>
    <r>
      <rPr>
        <sz val="12"/>
        <rFont val="Arial"/>
        <family val="2"/>
      </rPr>
      <t xml:space="preserve"> =         </t>
    </r>
  </si>
  <si>
    <r>
      <t>a</t>
    </r>
    <r>
      <rPr>
        <vertAlign val="superscript"/>
        <sz val="12"/>
        <rFont val="Arial"/>
        <family val="2"/>
      </rPr>
      <t>18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l-v</t>
    </r>
    <r>
      <rPr>
        <sz val="12"/>
        <rFont val="Arial"/>
        <family val="2"/>
      </rPr>
      <t xml:space="preserve"> =         </t>
    </r>
  </si>
  <si>
    <t xml:space="preserve">Absolute zero = </t>
  </si>
  <si>
    <t>degrees Celsius</t>
  </si>
  <si>
    <t>T</t>
  </si>
  <si>
    <t>SVP, mb</t>
  </si>
  <si>
    <r>
      <t xml:space="preserve">1000 ln </t>
    </r>
    <r>
      <rPr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vap-liq</t>
    </r>
  </si>
  <si>
    <t>SVP</t>
  </si>
  <si>
    <t>Gonfiantini et al 2001 (Majoube's relationships)</t>
  </si>
  <si>
    <t>d18O</t>
  </si>
  <si>
    <t>dD</t>
  </si>
  <si>
    <r>
      <t>a</t>
    </r>
    <r>
      <rPr>
        <sz val="12"/>
        <rFont val="Arial"/>
        <family val="2"/>
      </rPr>
      <t>D</t>
    </r>
    <r>
      <rPr>
        <vertAlign val="subscript"/>
        <sz val="12"/>
        <rFont val="Arial"/>
        <family val="2"/>
      </rPr>
      <t>l-v</t>
    </r>
    <r>
      <rPr>
        <sz val="12"/>
        <rFont val="Arial"/>
        <family val="2"/>
      </rPr>
      <t xml:space="preserve"> =         </t>
    </r>
  </si>
  <si>
    <r>
      <t>a</t>
    </r>
    <r>
      <rPr>
        <b/>
        <vertAlign val="subscript"/>
        <sz val="10"/>
        <rFont val="Arial"/>
        <family val="2"/>
      </rPr>
      <t>liq-vap (O)</t>
    </r>
  </si>
  <si>
    <r>
      <t>a</t>
    </r>
    <r>
      <rPr>
        <b/>
        <vertAlign val="subscript"/>
        <sz val="10"/>
        <rFont val="Arial"/>
        <family val="2"/>
      </rPr>
      <t>liq-vap (H)</t>
    </r>
  </si>
  <si>
    <t>Temperature</t>
  </si>
  <si>
    <t>Rvap</t>
  </si>
  <si>
    <t>vapour</t>
  </si>
  <si>
    <t>Fraction vapour remaining compared with original</t>
  </si>
  <si>
    <t>Fraction vapour remaining for step</t>
  </si>
  <si>
    <t>rain</t>
  </si>
  <si>
    <t>Rrain</t>
  </si>
  <si>
    <t>Q1 concerns a situation where a well-mixed reservoir of vapour undergoes progressive closed system condensation</t>
  </si>
  <si>
    <t>d</t>
  </si>
  <si>
    <t>Sea temperature</t>
  </si>
  <si>
    <t>Alpha at Sea temperature</t>
  </si>
  <si>
    <t>Relative humidity</t>
  </si>
  <si>
    <t>d value at this humidity and temp</t>
  </si>
  <si>
    <t>formulas to be changed with conditions</t>
  </si>
  <si>
    <t>calculated</t>
  </si>
  <si>
    <t>values to be entered</t>
  </si>
  <si>
    <t>Actual VP</t>
  </si>
  <si>
    <r>
      <t>a</t>
    </r>
    <r>
      <rPr>
        <sz val="10"/>
        <rFont val="Arial"/>
        <family val="2"/>
      </rPr>
      <t>D</t>
    </r>
    <r>
      <rPr>
        <vertAlign val="subscript"/>
        <sz val="10"/>
        <rFont val="Arial"/>
        <family val="2"/>
      </rPr>
      <t>l-v</t>
    </r>
    <r>
      <rPr>
        <sz val="10"/>
        <rFont val="Arial"/>
        <family val="2"/>
      </rPr>
      <t xml:space="preserve"> =         </t>
    </r>
  </si>
  <si>
    <r>
      <t xml:space="preserve">1000 ln </t>
    </r>
    <r>
      <rPr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vap-liq</t>
    </r>
  </si>
  <si>
    <r>
      <t>a</t>
    </r>
    <r>
      <rPr>
        <sz val="10"/>
        <rFont val="Arial"/>
        <family val="2"/>
      </rPr>
      <t xml:space="preserve"> vap-liq</t>
    </r>
  </si>
  <si>
    <r>
      <t>a</t>
    </r>
    <r>
      <rPr>
        <sz val="10"/>
        <rFont val="Arial"/>
        <family val="2"/>
      </rPr>
      <t xml:space="preserve"> vap-liq</t>
    </r>
  </si>
  <si>
    <t>Seawater</t>
  </si>
</sst>
</file>

<file path=xl/styles.xml><?xml version="1.0" encoding="utf-8"?>
<styleSheet xmlns="http://schemas.openxmlformats.org/spreadsheetml/2006/main">
  <numFmts count="7">
    <numFmt numFmtId="164" formatCode="0.0000"/>
    <numFmt numFmtId="165" formatCode="0.0"/>
    <numFmt numFmtId="166" formatCode="0.000000"/>
    <numFmt numFmtId="167" formatCode="0.000"/>
    <numFmt numFmtId="168" formatCode="0.00000"/>
    <numFmt numFmtId="169" formatCode="0.00000000"/>
    <numFmt numFmtId="170" formatCode="0.0000000"/>
  </numFmts>
  <fonts count="28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bscript"/>
      <sz val="10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symbol"/>
      <family val="1"/>
      <charset val="2"/>
    </font>
    <font>
      <i/>
      <sz val="12"/>
      <name val="Times New Roman"/>
      <family val="1"/>
    </font>
    <font>
      <i/>
      <sz val="10"/>
      <name val="Arial"/>
      <family val="2"/>
    </font>
    <font>
      <b/>
      <sz val="10"/>
      <color indexed="8"/>
      <name val="Comic Sans MS"/>
      <family val="4"/>
    </font>
    <font>
      <sz val="12"/>
      <name val="Arial"/>
      <family val="2"/>
    </font>
    <font>
      <sz val="12"/>
      <name val="Symbol"/>
      <family val="1"/>
      <charset val="2"/>
    </font>
    <font>
      <vertAlign val="superscript"/>
      <sz val="12"/>
      <name val="Arial"/>
      <family val="2"/>
    </font>
    <font>
      <vertAlign val="subscript"/>
      <sz val="12"/>
      <name val="Arial"/>
      <family val="2"/>
    </font>
    <font>
      <sz val="10"/>
      <color indexed="16"/>
      <name val="Arial"/>
      <family val="2"/>
    </font>
    <font>
      <sz val="8"/>
      <name val="Arial"/>
      <family val="2"/>
    </font>
    <font>
      <sz val="5"/>
      <name val="Arial"/>
      <family val="2"/>
    </font>
    <font>
      <b/>
      <sz val="5"/>
      <name val="Arial"/>
      <family val="2"/>
    </font>
    <font>
      <sz val="5"/>
      <color indexed="16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6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Continuous" wrapText="1"/>
    </xf>
    <xf numFmtId="0" fontId="0" fillId="0" borderId="0" xfId="0" applyAlignment="1">
      <alignment horizontal="centerContinuous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0" xfId="0" applyFont="1"/>
    <xf numFmtId="0" fontId="0" fillId="2" borderId="0" xfId="0" applyFill="1"/>
    <xf numFmtId="165" fontId="0" fillId="2" borderId="0" xfId="0" applyNumberFormat="1" applyFill="1"/>
    <xf numFmtId="2" fontId="0" fillId="2" borderId="0" xfId="0" applyNumberFormat="1" applyFill="1"/>
    <xf numFmtId="0" fontId="8" fillId="0" borderId="0" xfId="0" applyFont="1"/>
    <xf numFmtId="0" fontId="9" fillId="0" borderId="0" xfId="0" applyFont="1"/>
    <xf numFmtId="0" fontId="1" fillId="0" borderId="0" xfId="0" applyFont="1"/>
    <xf numFmtId="0" fontId="10" fillId="0" borderId="0" xfId="0" applyFont="1"/>
    <xf numFmtId="0" fontId="1" fillId="0" borderId="0" xfId="0" applyFont="1" applyAlignment="1">
      <alignment horizontal="right"/>
    </xf>
    <xf numFmtId="0" fontId="13" fillId="0" borderId="0" xfId="0" applyFont="1" applyAlignment="1">
      <alignment horizontal="centerContinuous" wrapText="1"/>
    </xf>
    <xf numFmtId="0" fontId="14" fillId="0" borderId="0" xfId="0" applyFont="1"/>
    <xf numFmtId="165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2" fillId="0" borderId="0" xfId="0" applyFont="1" applyAlignment="1">
      <alignment horizontal="left" wrapText="1"/>
    </xf>
    <xf numFmtId="0" fontId="1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1" fillId="0" borderId="5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18" fillId="2" borderId="0" xfId="0" applyNumberFormat="1" applyFont="1" applyFill="1" applyBorder="1"/>
    <xf numFmtId="2" fontId="18" fillId="2" borderId="1" xfId="0" applyNumberFormat="1" applyFont="1" applyFill="1" applyBorder="1"/>
    <xf numFmtId="0" fontId="14" fillId="0" borderId="5" xfId="0" applyFont="1" applyBorder="1"/>
    <xf numFmtId="2" fontId="0" fillId="2" borderId="0" xfId="0" applyNumberFormat="1" applyFill="1" applyBorder="1"/>
    <xf numFmtId="2" fontId="0" fillId="2" borderId="1" xfId="0" applyNumberFormat="1" applyFill="1" applyBorder="1"/>
    <xf numFmtId="0" fontId="15" fillId="0" borderId="6" xfId="0" applyFont="1" applyBorder="1"/>
    <xf numFmtId="164" fontId="0" fillId="2" borderId="7" xfId="0" applyNumberFormat="1" applyFill="1" applyBorder="1"/>
    <xf numFmtId="164" fontId="0" fillId="2" borderId="8" xfId="0" applyNumberFormat="1" applyFill="1" applyBorder="1"/>
    <xf numFmtId="167" fontId="2" fillId="0" borderId="0" xfId="0" applyNumberFormat="1" applyFont="1"/>
    <xf numFmtId="0" fontId="0" fillId="0" borderId="0" xfId="0" applyFill="1" applyBorder="1"/>
    <xf numFmtId="164" fontId="0" fillId="2" borderId="0" xfId="0" applyNumberFormat="1" applyFill="1" applyBorder="1"/>
    <xf numFmtId="164" fontId="0" fillId="0" borderId="0" xfId="0" applyNumberFormat="1" applyFill="1"/>
    <xf numFmtId="166" fontId="0" fillId="2" borderId="0" xfId="0" applyNumberFormat="1" applyFill="1"/>
    <xf numFmtId="0" fontId="0" fillId="0" borderId="0" xfId="0" applyAlignment="1">
      <alignment horizontal="left" wrapText="1"/>
    </xf>
    <xf numFmtId="0" fontId="2" fillId="3" borderId="0" xfId="0" applyFont="1" applyFill="1"/>
    <xf numFmtId="164" fontId="0" fillId="3" borderId="0" xfId="0" applyNumberFormat="1" applyFill="1"/>
    <xf numFmtId="164" fontId="2" fillId="3" borderId="1" xfId="0" applyNumberFormat="1" applyFont="1" applyFill="1" applyBorder="1"/>
    <xf numFmtId="0" fontId="0" fillId="3" borderId="0" xfId="0" applyFill="1"/>
    <xf numFmtId="0" fontId="20" fillId="0" borderId="0" xfId="0" applyFont="1"/>
    <xf numFmtId="165" fontId="20" fillId="0" borderId="0" xfId="0" applyNumberFormat="1" applyFont="1"/>
    <xf numFmtId="0" fontId="21" fillId="0" borderId="0" xfId="0" applyFont="1"/>
    <xf numFmtId="164" fontId="20" fillId="0" borderId="0" xfId="0" applyNumberFormat="1" applyFont="1" applyFill="1"/>
    <xf numFmtId="0" fontId="20" fillId="2" borderId="0" xfId="0" applyFont="1" applyFill="1"/>
    <xf numFmtId="165" fontId="20" fillId="2" borderId="0" xfId="0" applyNumberFormat="1" applyFont="1" applyFill="1"/>
    <xf numFmtId="166" fontId="20" fillId="2" borderId="0" xfId="0" applyNumberFormat="1" applyFont="1" applyFill="1"/>
    <xf numFmtId="164" fontId="20" fillId="0" borderId="0" xfId="0" applyNumberFormat="1" applyFont="1"/>
    <xf numFmtId="2" fontId="20" fillId="0" borderId="0" xfId="0" applyNumberFormat="1" applyFont="1"/>
    <xf numFmtId="0" fontId="20" fillId="0" borderId="1" xfId="0" applyFont="1" applyBorder="1"/>
    <xf numFmtId="2" fontId="22" fillId="2" borderId="1" xfId="0" applyNumberFormat="1" applyFont="1" applyFill="1" applyBorder="1"/>
    <xf numFmtId="2" fontId="20" fillId="2" borderId="1" xfId="0" applyNumberFormat="1" applyFont="1" applyFill="1" applyBorder="1"/>
    <xf numFmtId="164" fontId="20" fillId="2" borderId="8" xfId="0" applyNumberFormat="1" applyFont="1" applyFill="1" applyBorder="1"/>
    <xf numFmtId="2" fontId="20" fillId="2" borderId="0" xfId="0" applyNumberFormat="1" applyFont="1" applyFill="1" applyBorder="1"/>
    <xf numFmtId="167" fontId="21" fillId="0" borderId="0" xfId="0" applyNumberFormat="1" applyFont="1"/>
    <xf numFmtId="0" fontId="20" fillId="0" borderId="0" xfId="0" applyFont="1" applyFill="1" applyBorder="1"/>
    <xf numFmtId="2" fontId="22" fillId="2" borderId="0" xfId="0" applyNumberFormat="1" applyFont="1" applyFill="1" applyBorder="1"/>
    <xf numFmtId="164" fontId="20" fillId="2" borderId="0" xfId="0" applyNumberFormat="1" applyFont="1" applyFill="1" applyBorder="1"/>
    <xf numFmtId="167" fontId="2" fillId="2" borderId="0" xfId="0" applyNumberFormat="1" applyFont="1" applyFill="1"/>
    <xf numFmtId="168" fontId="0" fillId="2" borderId="0" xfId="0" applyNumberFormat="1" applyFill="1"/>
    <xf numFmtId="165" fontId="2" fillId="2" borderId="0" xfId="0" applyNumberFormat="1" applyFont="1" applyFill="1"/>
    <xf numFmtId="167" fontId="2" fillId="4" borderId="0" xfId="0" applyNumberFormat="1" applyFont="1" applyFill="1"/>
    <xf numFmtId="0" fontId="0" fillId="4" borderId="0" xfId="0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2" fillId="3" borderId="0" xfId="0" applyFont="1" applyFill="1" applyAlignment="1">
      <alignment horizontal="centerContinuous" wrapText="1"/>
    </xf>
    <xf numFmtId="164" fontId="0" fillId="4" borderId="0" xfId="0" applyNumberFormat="1" applyFill="1"/>
    <xf numFmtId="2" fontId="2" fillId="2" borderId="1" xfId="0" applyNumberFormat="1" applyFont="1" applyFill="1" applyBorder="1"/>
    <xf numFmtId="169" fontId="2" fillId="2" borderId="1" xfId="0" applyNumberFormat="1" applyFont="1" applyFill="1" applyBorder="1"/>
    <xf numFmtId="164" fontId="2" fillId="4" borderId="1" xfId="0" applyNumberFormat="1" applyFont="1" applyFill="1" applyBorder="1"/>
    <xf numFmtId="2" fontId="0" fillId="4" borderId="0" xfId="0" applyNumberFormat="1" applyFill="1"/>
    <xf numFmtId="165" fontId="0" fillId="4" borderId="0" xfId="0" applyNumberFormat="1" applyFill="1"/>
    <xf numFmtId="2" fontId="23" fillId="4" borderId="0" xfId="0" applyNumberFormat="1" applyFont="1" applyFill="1"/>
    <xf numFmtId="165" fontId="1" fillId="0" borderId="0" xfId="0" applyNumberFormat="1" applyFont="1"/>
    <xf numFmtId="164" fontId="24" fillId="0" borderId="0" xfId="0" applyNumberFormat="1" applyFont="1" applyFill="1"/>
    <xf numFmtId="0" fontId="24" fillId="2" borderId="0" xfId="0" applyFont="1" applyFill="1"/>
    <xf numFmtId="165" fontId="24" fillId="2" borderId="0" xfId="0" applyNumberFormat="1" applyFont="1" applyFill="1"/>
    <xf numFmtId="166" fontId="24" fillId="2" borderId="0" xfId="0" applyNumberFormat="1" applyFont="1" applyFill="1"/>
    <xf numFmtId="164" fontId="24" fillId="0" borderId="0" xfId="0" applyNumberFormat="1" applyFont="1"/>
    <xf numFmtId="2" fontId="24" fillId="0" borderId="0" xfId="0" applyNumberFormat="1" applyFont="1"/>
    <xf numFmtId="0" fontId="24" fillId="0" borderId="0" xfId="0" applyFont="1" applyFill="1" applyBorder="1"/>
    <xf numFmtId="2" fontId="24" fillId="2" borderId="0" xfId="0" applyNumberFormat="1" applyFont="1" applyFill="1" applyBorder="1"/>
    <xf numFmtId="164" fontId="24" fillId="2" borderId="0" xfId="0" applyNumberFormat="1" applyFont="1" applyFill="1" applyBorder="1"/>
    <xf numFmtId="0" fontId="24" fillId="0" borderId="0" xfId="0" applyFont="1"/>
    <xf numFmtId="164" fontId="24" fillId="2" borderId="8" xfId="0" applyNumberFormat="1" applyFont="1" applyFill="1" applyBorder="1"/>
    <xf numFmtId="0" fontId="10" fillId="0" borderId="6" xfId="0" applyFont="1" applyBorder="1"/>
    <xf numFmtId="164" fontId="24" fillId="2" borderId="7" xfId="0" applyNumberFormat="1" applyFont="1" applyFill="1" applyBorder="1"/>
    <xf numFmtId="165" fontId="24" fillId="0" borderId="0" xfId="0" applyNumberFormat="1" applyFont="1"/>
    <xf numFmtId="0" fontId="24" fillId="0" borderId="1" xfId="0" applyFont="1" applyBorder="1"/>
    <xf numFmtId="0" fontId="24" fillId="0" borderId="5" xfId="0" applyFont="1" applyBorder="1"/>
    <xf numFmtId="0" fontId="24" fillId="0" borderId="3" xfId="0" applyFont="1" applyBorder="1"/>
    <xf numFmtId="0" fontId="24" fillId="0" borderId="0" xfId="0" applyFont="1" applyBorder="1"/>
    <xf numFmtId="0" fontId="24" fillId="0" borderId="3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2" fontId="26" fillId="0" borderId="0" xfId="0" applyNumberFormat="1" applyFont="1"/>
    <xf numFmtId="168" fontId="0" fillId="4" borderId="0" xfId="0" applyNumberFormat="1" applyFill="1"/>
    <xf numFmtId="169" fontId="0" fillId="4" borderId="0" xfId="0" applyNumberFormat="1" applyFill="1"/>
    <xf numFmtId="166" fontId="24" fillId="4" borderId="0" xfId="0" applyNumberFormat="1" applyFont="1" applyFill="1"/>
    <xf numFmtId="169" fontId="24" fillId="4" borderId="0" xfId="0" applyNumberFormat="1" applyFont="1" applyFill="1"/>
    <xf numFmtId="164" fontId="1" fillId="0" borderId="0" xfId="0" applyNumberFormat="1" applyFont="1" applyFill="1"/>
    <xf numFmtId="166" fontId="1" fillId="4" borderId="0" xfId="0" applyNumberFormat="1" applyFont="1" applyFill="1"/>
    <xf numFmtId="165" fontId="1" fillId="2" borderId="0" xfId="0" applyNumberFormat="1" applyFont="1" applyFill="1"/>
    <xf numFmtId="166" fontId="1" fillId="2" borderId="0" xfId="0" applyNumberFormat="1" applyFont="1" applyFill="1"/>
    <xf numFmtId="164" fontId="1" fillId="0" borderId="0" xfId="0" applyNumberFormat="1" applyFont="1"/>
    <xf numFmtId="169" fontId="1" fillId="4" borderId="0" xfId="0" applyNumberFormat="1" applyFont="1" applyFill="1"/>
    <xf numFmtId="2" fontId="1" fillId="0" borderId="0" xfId="0" applyNumberFormat="1" applyFont="1"/>
    <xf numFmtId="0" fontId="1" fillId="0" borderId="0" xfId="0" applyFont="1" applyFill="1" applyBorder="1"/>
    <xf numFmtId="2" fontId="1" fillId="2" borderId="0" xfId="0" applyNumberFormat="1" applyFont="1" applyFill="1" applyBorder="1"/>
    <xf numFmtId="164" fontId="1" fillId="2" borderId="0" xfId="0" applyNumberFormat="1" applyFont="1" applyFill="1" applyBorder="1"/>
    <xf numFmtId="164" fontId="1" fillId="2" borderId="8" xfId="0" applyNumberFormat="1" applyFont="1" applyFill="1" applyBorder="1"/>
    <xf numFmtId="164" fontId="1" fillId="2" borderId="7" xfId="0" applyNumberFormat="1" applyFont="1" applyFill="1" applyBorder="1"/>
    <xf numFmtId="0" fontId="1" fillId="2" borderId="0" xfId="0" applyFont="1" applyFill="1"/>
    <xf numFmtId="0" fontId="1" fillId="0" borderId="1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70" fontId="0" fillId="2" borderId="0" xfId="0" applyNumberForma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9725240594925636"/>
          <c:y val="3.7511665208515642E-2"/>
          <c:w val="0.57290726159230099"/>
          <c:h val="0.79822506561679785"/>
        </c:manualLayout>
      </c:layout>
      <c:scatterChart>
        <c:scatterStyle val="lineMarker"/>
        <c:ser>
          <c:idx val="0"/>
          <c:order val="0"/>
          <c:marker>
            <c:symbol val="none"/>
          </c:marker>
          <c:trendline>
            <c:trendlineType val="log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trendlineType val="power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trendlineType val="power"/>
          </c:trendline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0.1260115923009624"/>
                  <c:y val="-2.3622776319626712E-2"/>
                </c:manualLayout>
              </c:layout>
              <c:numFmt formatCode="#,##0.000000" sourceLinked="0"/>
              <c:spPr>
                <a:noFill/>
                <a:ln w="25400">
                  <a:noFill/>
                </a:ln>
              </c:spPr>
            </c:trendlineLbl>
          </c:trendline>
          <c:xVal>
            <c:strRef>
              <c:f>'25 C 70%'!$AI$10:$AI$16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SVP</c:v>
                </c:pt>
                <c:pt idx="5">
                  <c:v>42.0</c:v>
                </c:pt>
                <c:pt idx="6">
                  <c:v>39.6</c:v>
                </c:pt>
              </c:strCache>
            </c:strRef>
          </c:xVal>
          <c:yVal>
            <c:numRef>
              <c:f>'25 C 70%'!$AJ$10:$AJ$16</c:f>
              <c:numCache>
                <c:formatCode>0.00</c:formatCode>
                <c:ptCount val="7"/>
                <c:pt idx="0">
                  <c:v>6.04</c:v>
                </c:pt>
                <c:pt idx="1">
                  <c:v>8.6300000000000008</c:v>
                </c:pt>
                <c:pt idx="2">
                  <c:v>12.149999999999999</c:v>
                </c:pt>
                <c:pt idx="3">
                  <c:v>16.87</c:v>
                </c:pt>
                <c:pt idx="4" formatCode="General">
                  <c:v>20</c:v>
                </c:pt>
                <c:pt idx="5" formatCode="General">
                  <c:v>25</c:v>
                </c:pt>
                <c:pt idx="6" formatCode="General">
                  <c:v>30</c:v>
                </c:pt>
              </c:numCache>
            </c:numRef>
          </c:yVal>
        </c:ser>
        <c:axId val="54577024"/>
        <c:axId val="54578560"/>
      </c:scatterChart>
      <c:valAx>
        <c:axId val="5457702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4578560"/>
        <c:crosses val="autoZero"/>
        <c:crossBetween val="midCat"/>
      </c:valAx>
      <c:valAx>
        <c:axId val="5457856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SVP mb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" sourceLinked="1"/>
        <c:tickLblPos val="nextTo"/>
        <c:crossAx val="545770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916819772528441"/>
          <c:y val="0.3244056992875895"/>
          <c:w val="0.25833377077865216"/>
          <c:h val="0.3571437945256844"/>
        </c:manualLayout>
      </c:layout>
    </c:legend>
    <c:plotVisOnly val="1"/>
    <c:dispBlanksAs val="gap"/>
  </c:chart>
  <c:printSettings>
    <c:headerFooter alignWithMargins="0"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9725240594925636"/>
          <c:y val="3.7511665208515642E-2"/>
          <c:w val="0.57290726159230099"/>
          <c:h val="0.79822506561679785"/>
        </c:manualLayout>
      </c:layout>
      <c:scatterChart>
        <c:scatterStyle val="lineMarker"/>
        <c:ser>
          <c:idx val="0"/>
          <c:order val="0"/>
          <c:marker>
            <c:symbol val="none"/>
          </c:marker>
          <c:trendline>
            <c:trendlineType val="log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trendlineType val="power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trendlineType val="power"/>
          </c:trendline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0.1260115923009624"/>
                  <c:y val="-2.3622776319626712E-2"/>
                </c:manualLayout>
              </c:layout>
              <c:numFmt formatCode="#,##0.000000" sourceLinked="0"/>
              <c:spPr>
                <a:noFill/>
                <a:ln w="25400">
                  <a:noFill/>
                </a:ln>
              </c:spPr>
            </c:trendlineLbl>
          </c:trendline>
          <c:xVal>
            <c:strRef>
              <c:f>'25 C 50%'!$AI$10:$AI$16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SVP</c:v>
                </c:pt>
                <c:pt idx="5">
                  <c:v>42.0</c:v>
                </c:pt>
                <c:pt idx="6">
                  <c:v>39.6</c:v>
                </c:pt>
              </c:strCache>
            </c:strRef>
          </c:xVal>
          <c:yVal>
            <c:numRef>
              <c:f>'25 C 50%'!$AJ$10:$AJ$16</c:f>
              <c:numCache>
                <c:formatCode>0.00</c:formatCode>
                <c:ptCount val="7"/>
                <c:pt idx="0">
                  <c:v>6.04</c:v>
                </c:pt>
                <c:pt idx="1">
                  <c:v>8.6300000000000008</c:v>
                </c:pt>
                <c:pt idx="2">
                  <c:v>12.149999999999999</c:v>
                </c:pt>
                <c:pt idx="3">
                  <c:v>16.87</c:v>
                </c:pt>
                <c:pt idx="4" formatCode="General">
                  <c:v>20</c:v>
                </c:pt>
                <c:pt idx="5" formatCode="General">
                  <c:v>25</c:v>
                </c:pt>
                <c:pt idx="6" formatCode="General">
                  <c:v>30</c:v>
                </c:pt>
              </c:numCache>
            </c:numRef>
          </c:yVal>
        </c:ser>
        <c:axId val="63118336"/>
        <c:axId val="63152896"/>
      </c:scatterChart>
      <c:valAx>
        <c:axId val="63118336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3152896"/>
        <c:crosses val="autoZero"/>
        <c:crossBetween val="midCat"/>
      </c:valAx>
      <c:valAx>
        <c:axId val="63152896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SVP mb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" sourceLinked="1"/>
        <c:tickLblPos val="nextTo"/>
        <c:crossAx val="63118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916819772528441"/>
          <c:y val="0.3244056992875895"/>
          <c:w val="0.25833377077865238"/>
          <c:h val="0.35714379452568434"/>
        </c:manualLayout>
      </c:layout>
    </c:legend>
    <c:plotVisOnly val="1"/>
    <c:dispBlanksAs val="gap"/>
  </c:chart>
  <c:printSettings>
    <c:headerFooter alignWithMargins="0"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9725240594925636"/>
          <c:y val="3.7511665208515642E-2"/>
          <c:w val="0.57290726159230099"/>
          <c:h val="0.79822506561679785"/>
        </c:manualLayout>
      </c:layout>
      <c:scatterChart>
        <c:scatterStyle val="lineMarker"/>
        <c:ser>
          <c:idx val="0"/>
          <c:order val="0"/>
          <c:marker>
            <c:symbol val="none"/>
          </c:marker>
          <c:trendline>
            <c:trendlineType val="log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trendlineType val="power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trendlineType val="power"/>
          </c:trendline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0.1260115923009624"/>
                  <c:y val="-2.3622776319626712E-2"/>
                </c:manualLayout>
              </c:layout>
              <c:numFmt formatCode="#,##0.000000" sourceLinked="0"/>
              <c:spPr>
                <a:noFill/>
                <a:ln w="25400">
                  <a:noFill/>
                </a:ln>
              </c:spPr>
            </c:trendlineLbl>
          </c:trendline>
          <c:xVal>
            <c:strRef>
              <c:f>'10 C 70%'!$AI$10:$AI$16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SVP</c:v>
                </c:pt>
                <c:pt idx="5">
                  <c:v>42.0</c:v>
                </c:pt>
                <c:pt idx="6">
                  <c:v>39.6</c:v>
                </c:pt>
              </c:strCache>
            </c:strRef>
          </c:xVal>
          <c:yVal>
            <c:numRef>
              <c:f>'10 C 70%'!$AJ$10:$AJ$16</c:f>
              <c:numCache>
                <c:formatCode>0.00</c:formatCode>
                <c:ptCount val="7"/>
                <c:pt idx="0">
                  <c:v>6.04</c:v>
                </c:pt>
                <c:pt idx="1">
                  <c:v>8.6300000000000008</c:v>
                </c:pt>
                <c:pt idx="2">
                  <c:v>12.149999999999999</c:v>
                </c:pt>
                <c:pt idx="3">
                  <c:v>16.87</c:v>
                </c:pt>
                <c:pt idx="4" formatCode="General">
                  <c:v>20</c:v>
                </c:pt>
                <c:pt idx="5" formatCode="General">
                  <c:v>25</c:v>
                </c:pt>
                <c:pt idx="6" formatCode="General">
                  <c:v>30</c:v>
                </c:pt>
              </c:numCache>
            </c:numRef>
          </c:yVal>
        </c:ser>
        <c:axId val="67707264"/>
        <c:axId val="67708800"/>
      </c:scatterChart>
      <c:valAx>
        <c:axId val="6770726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708800"/>
        <c:crosses val="autoZero"/>
        <c:crossBetween val="midCat"/>
      </c:valAx>
      <c:valAx>
        <c:axId val="6770880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SVP mb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" sourceLinked="1"/>
        <c:tickLblPos val="nextTo"/>
        <c:crossAx val="6770726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916819772528441"/>
          <c:y val="0.32844574780058672"/>
          <c:w val="0.25833377077865216"/>
          <c:h val="0.351906158357771"/>
        </c:manualLayout>
      </c:layout>
    </c:legend>
    <c:plotVisOnly val="1"/>
    <c:dispBlanksAs val="gap"/>
  </c:chart>
  <c:printSettings>
    <c:headerFooter alignWithMargins="0"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9725240594925636"/>
          <c:y val="3.7511665208515642E-2"/>
          <c:w val="0.57290726159230099"/>
          <c:h val="0.79822506561679785"/>
        </c:manualLayout>
      </c:layout>
      <c:scatterChart>
        <c:scatterStyle val="lineMarker"/>
        <c:ser>
          <c:idx val="0"/>
          <c:order val="0"/>
          <c:marker>
            <c:symbol val="none"/>
          </c:marker>
          <c:trendline>
            <c:trendlineType val="log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trendlineType val="power"/>
            <c:dispRSqr val="1"/>
            <c:dispEq val="1"/>
            <c:trendlineLbl>
              <c:layout/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trendline>
            <c:trendlineType val="power"/>
          </c:trendline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0.1260115923009624"/>
                  <c:y val="-2.3622776319626712E-2"/>
                </c:manualLayout>
              </c:layout>
              <c:numFmt formatCode="#,##0.000000" sourceLinked="0"/>
              <c:spPr>
                <a:noFill/>
                <a:ln w="25400">
                  <a:noFill/>
                </a:ln>
              </c:spPr>
            </c:trendlineLbl>
          </c:trendline>
          <c:xVal>
            <c:strRef>
              <c:f>'10 C 100%'!$AH$10:$AH$16</c:f>
              <c:strCach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SVP</c:v>
                </c:pt>
                <c:pt idx="5">
                  <c:v>42.0</c:v>
                </c:pt>
                <c:pt idx="6">
                  <c:v>39.6</c:v>
                </c:pt>
              </c:strCache>
            </c:strRef>
          </c:xVal>
          <c:yVal>
            <c:numRef>
              <c:f>'10 C 100%'!$AI$10:$AI$16</c:f>
              <c:numCache>
                <c:formatCode>0.00</c:formatCode>
                <c:ptCount val="7"/>
                <c:pt idx="0">
                  <c:v>6.04</c:v>
                </c:pt>
                <c:pt idx="1">
                  <c:v>8.6300000000000008</c:v>
                </c:pt>
                <c:pt idx="2">
                  <c:v>12.149999999999999</c:v>
                </c:pt>
                <c:pt idx="3">
                  <c:v>16.87</c:v>
                </c:pt>
                <c:pt idx="4" formatCode="General">
                  <c:v>20</c:v>
                </c:pt>
                <c:pt idx="5" formatCode="General">
                  <c:v>25</c:v>
                </c:pt>
                <c:pt idx="6" formatCode="General">
                  <c:v>30</c:v>
                </c:pt>
              </c:numCache>
            </c:numRef>
          </c:yVal>
        </c:ser>
        <c:axId val="68732032"/>
        <c:axId val="68733568"/>
      </c:scatterChart>
      <c:valAx>
        <c:axId val="68732032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8733568"/>
        <c:crosses val="autoZero"/>
        <c:crossBetween val="midCat"/>
      </c:valAx>
      <c:valAx>
        <c:axId val="68733568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SVP mb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0.00" sourceLinked="1"/>
        <c:tickLblPos val="nextTo"/>
        <c:crossAx val="687320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2947200349956265"/>
          <c:y val="0.32883213645215181"/>
          <c:w val="0.25844138232720881"/>
          <c:h val="0.35232025615566398"/>
        </c:manualLayout>
      </c:layout>
    </c:legend>
    <c:plotVisOnly val="1"/>
    <c:dispBlanksAs val="gap"/>
  </c:chart>
  <c:printSettings>
    <c:headerFooter alignWithMargins="0"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>
        <c:manualLayout>
          <c:layoutTarget val="inner"/>
          <c:xMode val="edge"/>
          <c:yMode val="edge"/>
          <c:x val="0.12202688728024824"/>
          <c:y val="0.12372881355932204"/>
          <c:w val="0.48603929679420887"/>
          <c:h val="0.73050847457627166"/>
        </c:manualLayout>
      </c:layout>
      <c:scatterChart>
        <c:scatterStyle val="lineMarker"/>
        <c:ser>
          <c:idx val="3"/>
          <c:order val="0"/>
          <c:tx>
            <c:v>Initial 25 degrees, 50% RH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4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693562089640557E-2"/>
                  <c:y val="-2.6695315627919405E-2"/>
                </c:manualLayout>
              </c:layout>
              <c:tx>
                <c:rich>
                  <a:bodyPr/>
                  <a:lstStyle/>
                  <a:p>
                    <a:pPr>
                      <a:defRPr sz="2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F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</c:dLbl>
            <c:dLbl>
              <c:idx val="13"/>
              <c:layout>
                <c:manualLayout>
                  <c:x val="-3.7237444595537232E-2"/>
                  <c:y val="-1.0706170203300674E-2"/>
                </c:manualLayout>
              </c:layout>
              <c:tx>
                <c:rich>
                  <a:bodyPr/>
                  <a:lstStyle/>
                  <a:p>
                    <a:pPr>
                      <a:defRPr sz="2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G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</c:dLbl>
            <c:delete val="1"/>
          </c:dLbls>
          <c:xVal>
            <c:numRef>
              <c:f>'25 C 50%'!$J$30:$J$43</c:f>
              <c:numCache>
                <c:formatCode>0.0</c:formatCode>
                <c:ptCount val="14"/>
                <c:pt idx="0">
                  <c:v>-2.2510416296891433</c:v>
                </c:pt>
                <c:pt idx="1">
                  <c:v>-2.8443137417073494</c:v>
                </c:pt>
                <c:pt idx="2">
                  <c:v>-3.4462021331145287</c:v>
                </c:pt>
                <c:pt idx="3">
                  <c:v>-4.0569280491665749</c:v>
                </c:pt>
                <c:pt idx="4">
                  <c:v>-4.6768701637802668</c:v>
                </c:pt>
                <c:pt idx="5">
                  <c:v>-5.3066135720182261</c:v>
                </c:pt>
                <c:pt idx="6">
                  <c:v>-5.9470097421312484</c:v>
                </c:pt>
                <c:pt idx="7">
                  <c:v>-6.5992498697887703</c:v>
                </c:pt>
                <c:pt idx="8">
                  <c:v>-7.2649548791059448</c:v>
                </c:pt>
                <c:pt idx="9">
                  <c:v>-7.9462865081354472</c:v>
                </c:pt>
                <c:pt idx="10">
                  <c:v>-8.6460857161919655</c:v>
                </c:pt>
                <c:pt idx="11">
                  <c:v>-9.3680474010673365</c:v>
                </c:pt>
                <c:pt idx="12">
                  <c:v>-10.116944679318895</c:v>
                </c:pt>
                <c:pt idx="13">
                  <c:v>-10.898922710929625</c:v>
                </c:pt>
              </c:numCache>
            </c:numRef>
          </c:xVal>
          <c:yVal>
            <c:numRef>
              <c:f>'25 C 50%'!$O$30:$O$43</c:f>
              <c:numCache>
                <c:formatCode>0.0</c:formatCode>
                <c:ptCount val="14"/>
                <c:pt idx="0">
                  <c:v>7.7527502738092835</c:v>
                </c:pt>
                <c:pt idx="1">
                  <c:v>2.7141395102243671</c:v>
                </c:pt>
                <c:pt idx="2">
                  <c:v>-2.4046603595008209</c:v>
                </c:pt>
                <c:pt idx="3">
                  <c:v>-7.6051915027531836</c:v>
                </c:pt>
                <c:pt idx="4">
                  <c:v>-12.89039123628022</c:v>
                </c:pt>
                <c:pt idx="5">
                  <c:v>-18.265029125093978</c:v>
                </c:pt>
                <c:pt idx="6">
                  <c:v>-23.736238990821889</c:v>
                </c:pt>
                <c:pt idx="7">
                  <c:v>-29.314165968377438</c:v>
                </c:pt>
                <c:pt idx="8">
                  <c:v>-35.012755115013448</c:v>
                </c:pt>
                <c:pt idx="9">
                  <c:v>-40.850717504061997</c:v>
                </c:pt>
                <c:pt idx="10">
                  <c:v>-46.852723889395101</c:v>
                </c:pt>
                <c:pt idx="11">
                  <c:v>-53.050897540363295</c:v>
                </c:pt>
                <c:pt idx="12">
                  <c:v>-59.486710995267032</c:v>
                </c:pt>
                <c:pt idx="13">
                  <c:v>-66.213443399640298</c:v>
                </c:pt>
              </c:numCache>
            </c:numRef>
          </c:yVal>
        </c:ser>
        <c:ser>
          <c:idx val="2"/>
          <c:order val="1"/>
          <c:tx>
            <c:v>Global meteoric water line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'10 C 100%'!$J$61:$J$62</c:f>
              <c:numCache>
                <c:formatCode>General</c:formatCode>
                <c:ptCount val="2"/>
                <c:pt idx="0">
                  <c:v>0</c:v>
                </c:pt>
                <c:pt idx="1">
                  <c:v>-20</c:v>
                </c:pt>
              </c:numCache>
            </c:numRef>
          </c:xVal>
          <c:yVal>
            <c:numRef>
              <c:f>'10 C 100%'!$K$61:$K$62</c:f>
              <c:numCache>
                <c:formatCode>General</c:formatCode>
                <c:ptCount val="2"/>
                <c:pt idx="0">
                  <c:v>10</c:v>
                </c:pt>
                <c:pt idx="1">
                  <c:v>-150</c:v>
                </c:pt>
              </c:numCache>
            </c:numRef>
          </c:yVal>
        </c:ser>
        <c:ser>
          <c:idx val="4"/>
          <c:order val="2"/>
          <c:tx>
            <c:v>Initial 25 degrees, 70% RH</c:v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dash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554774758636042E-2"/>
                  <c:y val="-3.2210329640998264E-2"/>
                </c:manualLayout>
              </c:layout>
              <c:tx>
                <c:rich>
                  <a:bodyPr/>
                  <a:lstStyle/>
                  <a:p>
                    <a:pPr>
                      <a:defRPr sz="2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A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</c:dLbl>
            <c:dLbl>
              <c:idx val="19"/>
              <c:layout>
                <c:manualLayout>
                  <c:x val="-4.7349732782885075E-2"/>
                  <c:y val="-8.2371991636638626E-3"/>
                </c:manualLayout>
              </c:layout>
              <c:tx>
                <c:rich>
                  <a:bodyPr/>
                  <a:lstStyle/>
                  <a:p>
                    <a:pPr>
                      <a:defRPr sz="2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B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</c:dLbl>
            <c:delete val="1"/>
          </c:dLbls>
          <c:xVal>
            <c:numRef>
              <c:f>'25 C 70%'!$J$24:$J$43</c:f>
              <c:numCache>
                <c:formatCode>0.0</c:formatCode>
                <c:ptCount val="20"/>
                <c:pt idx="0">
                  <c:v>-1.272680095144807</c:v>
                </c:pt>
                <c:pt idx="1">
                  <c:v>-1.8129613070371198</c:v>
                </c:pt>
                <c:pt idx="2">
                  <c:v>-2.3620452550788817</c:v>
                </c:pt>
                <c:pt idx="3">
                  <c:v>-2.9198221786544964</c:v>
                </c:pt>
                <c:pt idx="4">
                  <c:v>-3.4861915881252425</c:v>
                </c:pt>
                <c:pt idx="5">
                  <c:v>-4.0610749042833127</c:v>
                </c:pt>
                <c:pt idx="6">
                  <c:v>-4.6444317653839828</c:v>
                </c:pt>
                <c:pt idx="7">
                  <c:v>-5.2362807422453583</c:v>
                </c:pt>
                <c:pt idx="8">
                  <c:v>-5.8367253298511335</c:v>
                </c:pt>
                <c:pt idx="9">
                  <c:v>-6.4459862427369563</c:v>
                </c:pt>
                <c:pt idx="10">
                  <c:v>-7.064441246460107</c:v>
                </c:pt>
                <c:pt idx="11">
                  <c:v>-7.6926740325634624</c:v>
                </c:pt>
                <c:pt idx="12">
                  <c:v>-8.3315340268041993</c:v>
                </c:pt>
                <c:pt idx="13">
                  <c:v>-8.9822095674239044</c:v>
                </c:pt>
                <c:pt idx="14">
                  <c:v>-9.6463176902803482</c:v>
                </c:pt>
                <c:pt idx="15">
                  <c:v>-10.326014947871665</c:v>
                </c:pt>
                <c:pt idx="16">
                  <c:v>-11.024135484647978</c:v>
                </c:pt>
                <c:pt idx="17">
                  <c:v>-11.744365335117024</c:v>
                </c:pt>
                <c:pt idx="18">
                  <c:v>-12.491466166132948</c:v>
                </c:pt>
                <c:pt idx="19">
                  <c:v>-13.27156839673027</c:v>
                </c:pt>
              </c:numCache>
            </c:numRef>
          </c:xVal>
          <c:yVal>
            <c:numRef>
              <c:f>'25 C 70%'!$O$24:$O$43</c:f>
              <c:numCache>
                <c:formatCode>0.0</c:formatCode>
                <c:ptCount val="20"/>
                <c:pt idx="0">
                  <c:v>5.4281000604949892</c:v>
                </c:pt>
                <c:pt idx="1">
                  <c:v>1.0142879795571602</c:v>
                </c:pt>
                <c:pt idx="2">
                  <c:v>-3.4813098598776016</c:v>
                </c:pt>
                <c:pt idx="3">
                  <c:v>-8.057429659815817</c:v>
                </c:pt>
                <c:pt idx="4">
                  <c:v>-12.712863141994045</c:v>
                </c:pt>
                <c:pt idx="5">
                  <c:v>-17.446569756913945</c:v>
                </c:pt>
                <c:pt idx="6">
                  <c:v>-22.257821059389006</c:v>
                </c:pt>
                <c:pt idx="7">
                  <c:v>-27.146383522237972</c:v>
                </c:pt>
                <c:pt idx="8">
                  <c:v>-32.112747083960834</c:v>
                </c:pt>
                <c:pt idx="9">
                  <c:v>-37.158407986667918</c:v>
                </c:pt>
                <c:pt idx="10">
                  <c:v>-42.286216074704505</c:v>
                </c:pt>
                <c:pt idx="11">
                  <c:v>-47.500798876882634</c:v>
                </c:pt>
                <c:pt idx="12">
                  <c:v>-52.809077771784672</c:v>
                </c:pt>
                <c:pt idx="13">
                  <c:v>-58.220895775283445</c:v>
                </c:pt>
                <c:pt idx="14">
                  <c:v>-63.749782665053822</c:v>
                </c:pt>
                <c:pt idx="15">
                  <c:v>-69.413892304338589</c:v>
                </c:pt>
                <c:pt idx="16">
                  <c:v>-75.237160759439874</c:v>
                </c:pt>
                <c:pt idx="17">
                  <c:v>-81.250754678487297</c:v>
                </c:pt>
                <c:pt idx="18">
                  <c:v>-87.494911560166088</c:v>
                </c:pt>
                <c:pt idx="19">
                  <c:v>-94.021323913211489</c:v>
                </c:pt>
              </c:numCache>
            </c:numRef>
          </c:yVal>
        </c:ser>
        <c:ser>
          <c:idx val="1"/>
          <c:order val="3"/>
          <c:tx>
            <c:v>Initial 10 degrees 100% RH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821166744022564E-2"/>
                  <c:y val="4.8870145469104481E-2"/>
                </c:manualLayout>
              </c:layout>
              <c:tx>
                <c:rich>
                  <a:bodyPr/>
                  <a:lstStyle/>
                  <a:p>
                    <a:pPr>
                      <a:defRPr sz="2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C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dLblPos val="r"/>
            </c:dLbl>
            <c:dLbl>
              <c:idx val="10"/>
              <c:layout>
                <c:manualLayout>
                  <c:x val="-2.4123530577292111E-2"/>
                  <c:y val="4.1331375950887497E-2"/>
                </c:manualLayout>
              </c:layout>
              <c:tx>
                <c:rich>
                  <a:bodyPr/>
                  <a:lstStyle/>
                  <a:p>
                    <a:pPr>
                      <a:defRPr sz="2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D</a:t>
                    </a:r>
                  </a:p>
                </c:rich>
              </c:tx>
              <c:spPr>
                <a:solidFill>
                  <a:schemeClr val="bg1"/>
                </a:solidFill>
                <a:ln w="25400">
                  <a:noFill/>
                </a:ln>
              </c:spPr>
              <c:dLblPos val="r"/>
            </c:dLbl>
            <c:delete val="1"/>
            <c:spPr>
              <a:solidFill>
                <a:schemeClr val="bg1"/>
              </a:solidFill>
            </c:spPr>
          </c:dLbls>
          <c:xVal>
            <c:numRef>
              <c:f>'10 C 100%'!$I$33:$I$43</c:f>
              <c:numCache>
                <c:formatCode>0.0</c:formatCode>
                <c:ptCount val="11"/>
                <c:pt idx="0">
                  <c:v>-3.2923863017675359E-2</c:v>
                </c:pt>
                <c:pt idx="1">
                  <c:v>-0.65537078913546765</c:v>
                </c:pt>
                <c:pt idx="2">
                  <c:v>-1.2876586099831444</c:v>
                </c:pt>
                <c:pt idx="3">
                  <c:v>-1.9306422340803486</c:v>
                </c:pt>
                <c:pt idx="4">
                  <c:v>-2.5855176699981497</c:v>
                </c:pt>
                <c:pt idx="5">
                  <c:v>-3.2539123910263479</c:v>
                </c:pt>
                <c:pt idx="6">
                  <c:v>-3.9379968694953638</c:v>
                </c:pt>
                <c:pt idx="7">
                  <c:v>-4.6406235433198439</c:v>
                </c:pt>
                <c:pt idx="8">
                  <c:v>-5.3655022391411178</c:v>
                </c:pt>
                <c:pt idx="9">
                  <c:v>-6.1174253587964467</c:v>
                </c:pt>
                <c:pt idx="10">
                  <c:v>-6.9025628911469905</c:v>
                </c:pt>
              </c:numCache>
            </c:numRef>
          </c:xVal>
          <c:yVal>
            <c:numRef>
              <c:f>'10 C 100%'!$N$33:$N$43</c:f>
              <c:numCache>
                <c:formatCode>0.0</c:formatCode>
                <c:ptCount val="11"/>
                <c:pt idx="0">
                  <c:v>0</c:v>
                </c:pt>
                <c:pt idx="1">
                  <c:v>-5.325702722619452</c:v>
                </c:pt>
                <c:pt idx="2">
                  <c:v>-10.741529007475048</c:v>
                </c:pt>
                <c:pt idx="3">
                  <c:v>-16.254667346048855</c:v>
                </c:pt>
                <c:pt idx="4">
                  <c:v>-21.875340620229224</c:v>
                </c:pt>
                <c:pt idx="5">
                  <c:v>-27.617600754847427</c:v>
                </c:pt>
                <c:pt idx="6">
                  <c:v>-33.500302215054177</c:v>
                </c:pt>
                <c:pt idx="7">
                  <c:v>-39.548304818394996</c:v>
                </c:pt>
                <c:pt idx="8">
                  <c:v>-45.793978010049251</c:v>
                </c:pt>
                <c:pt idx="9">
                  <c:v>-52.279112152023629</c:v>
                </c:pt>
                <c:pt idx="10">
                  <c:v>-59.057394693182388</c:v>
                </c:pt>
              </c:numCache>
            </c:numRef>
          </c:yVal>
        </c:ser>
        <c:ser>
          <c:idx val="0"/>
          <c:order val="4"/>
          <c:tx>
            <c:v>Initial vapour, 25 degrees, 50% RH</c:v>
          </c:tx>
          <c:spPr>
            <a:ln w="28575">
              <a:noFill/>
            </a:ln>
          </c:spPr>
          <c:marker>
            <c:symbol val="triangle"/>
            <c:size val="10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4932754656960491E-2"/>
                  <c:y val="-9.3137595088748203E-3"/>
                </c:manualLayout>
              </c:layout>
              <c:tx>
                <c:rich>
                  <a:bodyPr/>
                  <a:lstStyle/>
                  <a:p>
                    <a:pPr>
                      <a:defRPr sz="2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GB"/>
                      <a:t>H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</c:dLbls>
          <c:xVal>
            <c:numRef>
              <c:f>'25 C 50%'!$H$18</c:f>
              <c:numCache>
                <c:formatCode>0.0</c:formatCode>
                <c:ptCount val="1"/>
                <c:pt idx="0">
                  <c:v>-11.937766101852487</c:v>
                </c:pt>
              </c:numCache>
            </c:numRef>
          </c:xVal>
          <c:yVal>
            <c:numRef>
              <c:f>'25 C 50%'!$M$18</c:f>
              <c:numCache>
                <c:formatCode>0.0</c:formatCode>
                <c:ptCount val="1"/>
                <c:pt idx="0">
                  <c:v>-73.502128814819883</c:v>
                </c:pt>
              </c:numCache>
            </c:numRef>
          </c:yVal>
        </c:ser>
        <c:ser>
          <c:idx val="5"/>
          <c:order val="5"/>
          <c:spPr>
            <a:ln w="28575">
              <a:noFill/>
            </a:ln>
          </c:spPr>
          <c:marker>
            <c:symbol val="square"/>
            <c:size val="1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GB"/>
                      <a:t>E</a:t>
                    </a:r>
                  </a:p>
                </c:rich>
              </c:tx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CatName val="1"/>
          </c:dLbls>
          <c:xVal>
            <c:numRef>
              <c:f>'10 C 100%'!$G$33</c:f>
              <c:numCache>
                <c:formatCode>0.0</c:formatCode>
                <c:ptCount val="1"/>
                <c:pt idx="0">
                  <c:v>-10.622350038408058</c:v>
                </c:pt>
              </c:numCache>
            </c:numRef>
          </c:xVal>
          <c:yVal>
            <c:numRef>
              <c:f>'10 C 100%'!$L$33</c:f>
              <c:numCache>
                <c:formatCode>0.00</c:formatCode>
                <c:ptCount val="1"/>
                <c:pt idx="0">
                  <c:v>-88.978800307264905</c:v>
                </c:pt>
              </c:numCache>
            </c:numRef>
          </c:yVal>
        </c:ser>
        <c:axId val="69108480"/>
        <c:axId val="69110400"/>
      </c:scatterChart>
      <c:valAx>
        <c:axId val="69108480"/>
        <c:scaling>
          <c:orientation val="minMax"/>
          <c:min val="-15"/>
        </c:scaling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2000" b="0" i="0" u="none" strike="noStrike" baseline="0">
                    <a:solidFill>
                      <a:srgbClr val="000000"/>
                    </a:solidFill>
                    <a:latin typeface="Symbol"/>
                  </a:rPr>
                  <a:t>d</a:t>
                </a:r>
                <a:r>
                  <a:rPr lang="en-AU" sz="2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18</a:t>
                </a:r>
                <a:r>
                  <a:rPr lang="en-AU" sz="2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O ‰</a:t>
                </a:r>
                <a:endParaRPr lang="en-AU" sz="2000" b="0" i="0" u="none" strike="noStrike" baseline="-2500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32092381937263059"/>
              <c:y val="1.5254237288135601E-2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majorTickMark val="in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10400"/>
        <c:crossesAt val="20"/>
        <c:crossBetween val="midCat"/>
      </c:valAx>
      <c:valAx>
        <c:axId val="69110400"/>
        <c:scaling>
          <c:orientation val="minMax"/>
          <c:min val="-100"/>
        </c:scaling>
        <c:axPos val="l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 sz="2000" b="0" i="0" u="none" strike="noStrike" baseline="0">
                    <a:solidFill>
                      <a:srgbClr val="000000"/>
                    </a:solidFill>
                    <a:latin typeface="Symbol"/>
                  </a:rPr>
                  <a:t>d</a:t>
                </a:r>
                <a:r>
                  <a:rPr lang="en-AU" sz="2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n-AU" sz="2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H ‰</a:t>
                </a:r>
                <a:endParaRPr lang="en-AU" sz="2000" b="0" i="0" u="none" strike="noStrike" baseline="-2500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67425025853154175"/>
              <c:y val="0.36610169491525452"/>
            </c:manualLayout>
          </c:layout>
          <c:spPr>
            <a:noFill/>
            <a:ln w="25400">
              <a:noFill/>
            </a:ln>
          </c:spPr>
        </c:title>
        <c:numFmt formatCode="General" sourceLinked="0"/>
        <c:majorTickMark val="in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10848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3236814891416754"/>
          <c:y val="0.14745762711864407"/>
          <c:w val="0.30093071354705303"/>
          <c:h val="0.18305084745762729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paperSize="9" orientation="landscape" horizontalDpi="1200" verticalDpi="12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133350</xdr:colOff>
      <xdr:row>6</xdr:row>
      <xdr:rowOff>9525</xdr:rowOff>
    </xdr:from>
    <xdr:to>
      <xdr:col>21</xdr:col>
      <xdr:colOff>114300</xdr:colOff>
      <xdr:row>7</xdr:row>
      <xdr:rowOff>171450</xdr:rowOff>
    </xdr:to>
    <xdr:pic>
      <xdr:nvPicPr>
        <xdr:cNvPr id="20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01375" y="2133600"/>
          <a:ext cx="36385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228600</xdr:colOff>
      <xdr:row>2</xdr:row>
      <xdr:rowOff>19050</xdr:rowOff>
    </xdr:from>
    <xdr:to>
      <xdr:col>17</xdr:col>
      <xdr:colOff>114300</xdr:colOff>
      <xdr:row>2</xdr:row>
      <xdr:rowOff>266700</xdr:rowOff>
    </xdr:to>
    <xdr:pic>
      <xdr:nvPicPr>
        <xdr:cNvPr id="205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357" r="42676" b="46576"/>
        <a:stretch>
          <a:fillRect/>
        </a:stretch>
      </xdr:blipFill>
      <xdr:spPr bwMode="auto">
        <a:xfrm>
          <a:off x="11096625" y="342900"/>
          <a:ext cx="11049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142875</xdr:colOff>
      <xdr:row>7</xdr:row>
      <xdr:rowOff>152400</xdr:rowOff>
    </xdr:from>
    <xdr:to>
      <xdr:col>43</xdr:col>
      <xdr:colOff>447675</xdr:colOff>
      <xdr:row>21</xdr:row>
      <xdr:rowOff>142875</xdr:rowOff>
    </xdr:to>
    <xdr:graphicFrame macro="">
      <xdr:nvGraphicFramePr>
        <xdr:cNvPr id="205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25</xdr:col>
      <xdr:colOff>0</xdr:colOff>
      <xdr:row>0</xdr:row>
      <xdr:rowOff>0</xdr:rowOff>
    </xdr:from>
    <xdr:to>
      <xdr:col>31</xdr:col>
      <xdr:colOff>142875</xdr:colOff>
      <xdr:row>4</xdr:row>
      <xdr:rowOff>695325</xdr:rowOff>
    </xdr:to>
    <xdr:pic>
      <xdr:nvPicPr>
        <xdr:cNvPr id="205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64025" y="0"/>
          <a:ext cx="38004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133350</xdr:colOff>
      <xdr:row>6</xdr:row>
      <xdr:rowOff>9525</xdr:rowOff>
    </xdr:from>
    <xdr:to>
      <xdr:col>21</xdr:col>
      <xdr:colOff>114300</xdr:colOff>
      <xdr:row>7</xdr:row>
      <xdr:rowOff>171450</xdr:rowOff>
    </xdr:to>
    <xdr:pic>
      <xdr:nvPicPr>
        <xdr:cNvPr id="51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01375" y="2133600"/>
          <a:ext cx="36385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228600</xdr:colOff>
      <xdr:row>2</xdr:row>
      <xdr:rowOff>19050</xdr:rowOff>
    </xdr:from>
    <xdr:to>
      <xdr:col>17</xdr:col>
      <xdr:colOff>114300</xdr:colOff>
      <xdr:row>2</xdr:row>
      <xdr:rowOff>266700</xdr:rowOff>
    </xdr:to>
    <xdr:pic>
      <xdr:nvPicPr>
        <xdr:cNvPr id="512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357" r="42676" b="46576"/>
        <a:stretch>
          <a:fillRect/>
        </a:stretch>
      </xdr:blipFill>
      <xdr:spPr bwMode="auto">
        <a:xfrm>
          <a:off x="11096625" y="342900"/>
          <a:ext cx="11049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142875</xdr:colOff>
      <xdr:row>7</xdr:row>
      <xdr:rowOff>152400</xdr:rowOff>
    </xdr:from>
    <xdr:to>
      <xdr:col>43</xdr:col>
      <xdr:colOff>447675</xdr:colOff>
      <xdr:row>21</xdr:row>
      <xdr:rowOff>142875</xdr:rowOff>
    </xdr:to>
    <xdr:graphicFrame macro="">
      <xdr:nvGraphicFramePr>
        <xdr:cNvPr id="512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25</xdr:col>
      <xdr:colOff>0</xdr:colOff>
      <xdr:row>0</xdr:row>
      <xdr:rowOff>0</xdr:rowOff>
    </xdr:from>
    <xdr:to>
      <xdr:col>31</xdr:col>
      <xdr:colOff>142875</xdr:colOff>
      <xdr:row>4</xdr:row>
      <xdr:rowOff>695325</xdr:rowOff>
    </xdr:to>
    <xdr:pic>
      <xdr:nvPicPr>
        <xdr:cNvPr id="512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64025" y="0"/>
          <a:ext cx="38004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133350</xdr:colOff>
      <xdr:row>6</xdr:row>
      <xdr:rowOff>9525</xdr:rowOff>
    </xdr:from>
    <xdr:to>
      <xdr:col>21</xdr:col>
      <xdr:colOff>114300</xdr:colOff>
      <xdr:row>7</xdr:row>
      <xdr:rowOff>171450</xdr:rowOff>
    </xdr:to>
    <xdr:pic>
      <xdr:nvPicPr>
        <xdr:cNvPr id="81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29950" y="2133600"/>
          <a:ext cx="36385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228600</xdr:colOff>
      <xdr:row>2</xdr:row>
      <xdr:rowOff>19050</xdr:rowOff>
    </xdr:from>
    <xdr:to>
      <xdr:col>17</xdr:col>
      <xdr:colOff>114300</xdr:colOff>
      <xdr:row>2</xdr:row>
      <xdr:rowOff>266700</xdr:rowOff>
    </xdr:to>
    <xdr:pic>
      <xdr:nvPicPr>
        <xdr:cNvPr id="819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357" r="42676" b="46576"/>
        <a:stretch>
          <a:fillRect/>
        </a:stretch>
      </xdr:blipFill>
      <xdr:spPr bwMode="auto">
        <a:xfrm>
          <a:off x="11125200" y="342900"/>
          <a:ext cx="11049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36</xdr:col>
      <xdr:colOff>142875</xdr:colOff>
      <xdr:row>7</xdr:row>
      <xdr:rowOff>152400</xdr:rowOff>
    </xdr:from>
    <xdr:to>
      <xdr:col>43</xdr:col>
      <xdr:colOff>447675</xdr:colOff>
      <xdr:row>21</xdr:row>
      <xdr:rowOff>142875</xdr:rowOff>
    </xdr:to>
    <xdr:graphicFrame macro="">
      <xdr:nvGraphicFramePr>
        <xdr:cNvPr id="819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25</xdr:col>
      <xdr:colOff>0</xdr:colOff>
      <xdr:row>0</xdr:row>
      <xdr:rowOff>0</xdr:rowOff>
    </xdr:from>
    <xdr:to>
      <xdr:col>31</xdr:col>
      <xdr:colOff>142875</xdr:colOff>
      <xdr:row>4</xdr:row>
      <xdr:rowOff>695325</xdr:rowOff>
    </xdr:to>
    <xdr:pic>
      <xdr:nvPicPr>
        <xdr:cNvPr id="819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992600" y="0"/>
          <a:ext cx="38004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133350</xdr:colOff>
      <xdr:row>6</xdr:row>
      <xdr:rowOff>9525</xdr:rowOff>
    </xdr:from>
    <xdr:to>
      <xdr:col>20</xdr:col>
      <xdr:colOff>114300</xdr:colOff>
      <xdr:row>7</xdr:row>
      <xdr:rowOff>171450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91775" y="2133600"/>
          <a:ext cx="36385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228600</xdr:colOff>
      <xdr:row>2</xdr:row>
      <xdr:rowOff>19050</xdr:rowOff>
    </xdr:from>
    <xdr:to>
      <xdr:col>16</xdr:col>
      <xdr:colOff>114300</xdr:colOff>
      <xdr:row>2</xdr:row>
      <xdr:rowOff>266700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42357" r="42676" b="46576"/>
        <a:stretch>
          <a:fillRect/>
        </a:stretch>
      </xdr:blipFill>
      <xdr:spPr bwMode="auto">
        <a:xfrm>
          <a:off x="10487025" y="342900"/>
          <a:ext cx="11049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142875</xdr:colOff>
      <xdr:row>7</xdr:row>
      <xdr:rowOff>152400</xdr:rowOff>
    </xdr:from>
    <xdr:to>
      <xdr:col>42</xdr:col>
      <xdr:colOff>447675</xdr:colOff>
      <xdr:row>21</xdr:row>
      <xdr:rowOff>142875</xdr:rowOff>
    </xdr:to>
    <xdr:graphicFrame macro="">
      <xdr:nvGraphicFramePr>
        <xdr:cNvPr id="102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24</xdr:col>
      <xdr:colOff>0</xdr:colOff>
      <xdr:row>0</xdr:row>
      <xdr:rowOff>0</xdr:rowOff>
    </xdr:from>
    <xdr:to>
      <xdr:col>30</xdr:col>
      <xdr:colOff>142875</xdr:colOff>
      <xdr:row>4</xdr:row>
      <xdr:rowOff>695325</xdr:rowOff>
    </xdr:to>
    <xdr:pic>
      <xdr:nvPicPr>
        <xdr:cNvPr id="1029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6354425" y="0"/>
          <a:ext cx="38004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-24848" y="-24848"/>
    <xdr:ext cx="9210675" cy="5619750"/>
    <xdr:graphicFrame macro="">
      <xdr:nvGraphicFramePr>
        <xdr:cNvPr id="2" name="Shape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83"/>
  <sheetViews>
    <sheetView topLeftCell="A35" workbookViewId="0">
      <selection activeCell="J68" sqref="J68"/>
    </sheetView>
  </sheetViews>
  <sheetFormatPr defaultRowHeight="12.75"/>
  <cols>
    <col min="1" max="1" width="11.28515625" bestFit="1" customWidth="1"/>
    <col min="4" max="5" width="18.140625" customWidth="1"/>
    <col min="6" max="6" width="10.42578125" customWidth="1"/>
    <col min="8" max="8" width="10" customWidth="1"/>
    <col min="11" max="11" width="11.28515625" customWidth="1"/>
    <col min="12" max="12" width="10.5703125" bestFit="1" customWidth="1"/>
  </cols>
  <sheetData>
    <row r="1" spans="1:37">
      <c r="D1" s="128" t="s">
        <v>48</v>
      </c>
      <c r="E1" s="128"/>
      <c r="F1" s="129"/>
      <c r="G1" s="129"/>
      <c r="H1" s="129"/>
      <c r="I1" s="129"/>
      <c r="J1" s="129"/>
      <c r="K1" s="129"/>
      <c r="L1" s="129"/>
      <c r="M1" s="130"/>
      <c r="N1" s="130"/>
      <c r="O1" s="130"/>
      <c r="AG1" t="s">
        <v>35</v>
      </c>
    </row>
    <row r="2" spans="1:37">
      <c r="F2" s="1" t="s">
        <v>0</v>
      </c>
      <c r="H2" s="2"/>
    </row>
    <row r="3" spans="1:37" ht="25.5">
      <c r="D3" s="1" t="s">
        <v>50</v>
      </c>
      <c r="E3" s="47">
        <v>25</v>
      </c>
      <c r="F3" s="3" t="s">
        <v>1</v>
      </c>
      <c r="G3" s="1"/>
      <c r="K3" s="4" t="s">
        <v>2</v>
      </c>
    </row>
    <row r="4" spans="1:37" ht="27">
      <c r="A4" s="8" t="s">
        <v>52</v>
      </c>
      <c r="B4" s="50">
        <v>70</v>
      </c>
      <c r="C4" s="50"/>
      <c r="D4" t="s">
        <v>51</v>
      </c>
      <c r="F4" s="76">
        <f>U18</f>
        <v>1.0093728094336676</v>
      </c>
      <c r="G4" s="1"/>
      <c r="J4" s="46"/>
      <c r="K4" s="79">
        <f>Y18</f>
        <v>1.0793332948739489</v>
      </c>
      <c r="L4" s="46"/>
      <c r="M4" s="46"/>
      <c r="N4" s="46"/>
      <c r="O4" s="46"/>
      <c r="P4" s="6" t="s">
        <v>17</v>
      </c>
      <c r="Q4" s="6"/>
      <c r="R4" s="7"/>
      <c r="S4" s="7"/>
      <c r="T4" s="7"/>
      <c r="U4" s="7"/>
      <c r="V4" s="7"/>
      <c r="W4" s="8"/>
      <c r="X4" s="8"/>
      <c r="Y4" s="8"/>
    </row>
    <row r="5" spans="1:37" ht="76.5">
      <c r="A5" s="8" t="s">
        <v>53</v>
      </c>
      <c r="B5" s="50">
        <v>14</v>
      </c>
      <c r="C5" s="50"/>
      <c r="F5" s="45">
        <f>(F7/1000+1)*F10</f>
        <v>1.9832675914125656E-3</v>
      </c>
      <c r="G5" s="1"/>
      <c r="J5" s="46"/>
      <c r="K5" s="78">
        <f>K10/K4</f>
        <v>1.443020434370918E-4</v>
      </c>
      <c r="L5" s="46"/>
      <c r="M5" s="75" t="s">
        <v>56</v>
      </c>
      <c r="N5" s="73" t="s">
        <v>54</v>
      </c>
      <c r="O5" s="74" t="s">
        <v>55</v>
      </c>
      <c r="Q5" s="6"/>
      <c r="R5" s="7"/>
      <c r="S5" s="7"/>
      <c r="T5" s="7"/>
      <c r="U5" s="7"/>
      <c r="V5" s="7"/>
      <c r="W5" s="8"/>
      <c r="X5" s="8"/>
      <c r="Y5" s="8"/>
    </row>
    <row r="6" spans="1:37">
      <c r="F6" s="48"/>
      <c r="G6" s="1"/>
      <c r="J6" s="46"/>
      <c r="K6" s="49"/>
      <c r="L6" s="46"/>
      <c r="M6" s="46"/>
      <c r="N6" s="46"/>
      <c r="O6" s="46"/>
      <c r="P6" s="6"/>
      <c r="Q6" s="6"/>
      <c r="R6" s="7"/>
      <c r="S6" s="7"/>
      <c r="T6" s="7"/>
      <c r="U6" s="7"/>
      <c r="V6" s="7"/>
      <c r="W6" s="8"/>
      <c r="X6" s="8"/>
      <c r="Y6" s="8"/>
    </row>
    <row r="7" spans="1:37" ht="27.75" customHeight="1">
      <c r="E7" s="3" t="s">
        <v>18</v>
      </c>
      <c r="F7" s="71">
        <f>(K7-B5)/8</f>
        <v>-10.937766101852485</v>
      </c>
      <c r="G7" s="1"/>
      <c r="I7" s="6"/>
      <c r="J7" s="7"/>
      <c r="K7" s="77">
        <f>(K5/K10-1)*1000</f>
        <v>-73.502128814819883</v>
      </c>
      <c r="L7" s="7"/>
      <c r="M7" s="7"/>
      <c r="N7" s="7"/>
      <c r="O7" s="7"/>
      <c r="R7" s="7"/>
      <c r="S7" s="7"/>
      <c r="T7" s="7"/>
      <c r="U7" s="7"/>
      <c r="V7" s="7"/>
      <c r="W7" s="7"/>
      <c r="X7" s="7"/>
      <c r="Y7" s="7"/>
      <c r="Z7" s="21" t="s">
        <v>24</v>
      </c>
      <c r="AG7" s="21" t="s">
        <v>29</v>
      </c>
      <c r="AH7" s="21"/>
      <c r="AI7" s="21">
        <v>-273.16000000000003</v>
      </c>
      <c r="AJ7" s="21" t="s">
        <v>30</v>
      </c>
    </row>
    <row r="8" spans="1:37" ht="27" customHeight="1">
      <c r="D8" s="128" t="s">
        <v>19</v>
      </c>
      <c r="E8" s="128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8"/>
      <c r="R8" s="8"/>
      <c r="S8" s="8"/>
      <c r="T8" s="8"/>
      <c r="U8" s="8"/>
      <c r="V8" s="8"/>
      <c r="W8" s="8"/>
      <c r="X8" s="8"/>
      <c r="Y8" s="8"/>
      <c r="Z8" s="26" t="s">
        <v>36</v>
      </c>
      <c r="AA8" s="27"/>
      <c r="AB8" s="28" t="s">
        <v>25</v>
      </c>
      <c r="AC8" s="27"/>
      <c r="AD8" s="27"/>
      <c r="AE8" s="27"/>
      <c r="AF8" s="27"/>
      <c r="AG8" s="29"/>
    </row>
    <row r="9" spans="1:37" ht="14.25">
      <c r="E9" s="9" t="s">
        <v>3</v>
      </c>
      <c r="F9" s="10" t="s">
        <v>4</v>
      </c>
      <c r="K9" s="10" t="s">
        <v>5</v>
      </c>
      <c r="Z9" s="30"/>
      <c r="AA9" s="31">
        <v>0</v>
      </c>
      <c r="AB9" s="32">
        <v>5</v>
      </c>
      <c r="AC9" s="31">
        <v>10</v>
      </c>
      <c r="AD9" s="31">
        <v>15</v>
      </c>
      <c r="AE9" s="31">
        <v>20</v>
      </c>
      <c r="AF9" s="31">
        <v>25</v>
      </c>
      <c r="AG9" s="2">
        <v>30</v>
      </c>
      <c r="AI9" t="s">
        <v>31</v>
      </c>
      <c r="AJ9" t="s">
        <v>32</v>
      </c>
    </row>
    <row r="10" spans="1:37">
      <c r="E10" s="11" t="s">
        <v>6</v>
      </c>
      <c r="F10" s="11">
        <v>2.0052E-3</v>
      </c>
      <c r="K10" s="11">
        <v>1.5574999999999999E-4</v>
      </c>
      <c r="Z10" s="30" t="s">
        <v>26</v>
      </c>
      <c r="AA10" s="33">
        <f t="shared" ref="AA10:AG10" si="0">AA9-$AI$7</f>
        <v>273.16000000000003</v>
      </c>
      <c r="AB10" s="33">
        <f t="shared" si="0"/>
        <v>278.16000000000003</v>
      </c>
      <c r="AC10" s="33">
        <f t="shared" si="0"/>
        <v>283.16000000000003</v>
      </c>
      <c r="AD10" s="33">
        <f t="shared" si="0"/>
        <v>288.16000000000003</v>
      </c>
      <c r="AE10" s="33">
        <f t="shared" si="0"/>
        <v>293.16000000000003</v>
      </c>
      <c r="AF10" s="33">
        <f t="shared" si="0"/>
        <v>298.16000000000003</v>
      </c>
      <c r="AG10" s="34">
        <f t="shared" si="0"/>
        <v>303.16000000000003</v>
      </c>
      <c r="AI10">
        <v>0</v>
      </c>
      <c r="AJ10" s="23">
        <v>6.04</v>
      </c>
    </row>
    <row r="11" spans="1:37" ht="20.25">
      <c r="D11" s="1"/>
      <c r="E11" s="1"/>
      <c r="F11" s="1" t="s">
        <v>7</v>
      </c>
      <c r="G11" s="1"/>
      <c r="H11" s="5" t="s">
        <v>9</v>
      </c>
      <c r="I11" s="5"/>
      <c r="J11" s="5" t="s">
        <v>9</v>
      </c>
      <c r="K11" s="1" t="s">
        <v>8</v>
      </c>
      <c r="M11" s="5" t="s">
        <v>10</v>
      </c>
      <c r="N11" s="5"/>
      <c r="O11" s="5" t="s">
        <v>10</v>
      </c>
      <c r="R11" s="31"/>
      <c r="S11" s="26" t="s">
        <v>36</v>
      </c>
      <c r="W11" s="26" t="s">
        <v>37</v>
      </c>
      <c r="Z11" s="35" t="s">
        <v>27</v>
      </c>
      <c r="AA11" s="36">
        <f t="shared" ref="AA11:AG11" si="1">1.137*10^6/AA10^2-0.4156*1000/AA10-2.0667</f>
        <v>11.649787280509603</v>
      </c>
      <c r="AB11" s="36">
        <f t="shared" si="1"/>
        <v>11.134247282561624</v>
      </c>
      <c r="AC11" s="36">
        <f t="shared" si="1"/>
        <v>10.646245525625162</v>
      </c>
      <c r="AD11" s="36">
        <f t="shared" si="1"/>
        <v>10.183871201575037</v>
      </c>
      <c r="AE11" s="36">
        <f t="shared" si="1"/>
        <v>9.7453758701588988</v>
      </c>
      <c r="AF11" s="36">
        <f t="shared" si="1"/>
        <v>9.3291572060142549</v>
      </c>
      <c r="AG11" s="37">
        <f t="shared" si="1"/>
        <v>8.9337446108676488</v>
      </c>
      <c r="AI11">
        <v>5</v>
      </c>
      <c r="AJ11" s="23">
        <v>8.6300000000000008</v>
      </c>
    </row>
    <row r="12" spans="1:37" ht="53.25">
      <c r="A12" t="s">
        <v>41</v>
      </c>
      <c r="B12" t="s">
        <v>34</v>
      </c>
      <c r="C12" t="s">
        <v>57</v>
      </c>
      <c r="D12" s="3" t="s">
        <v>44</v>
      </c>
      <c r="E12" s="3" t="s">
        <v>45</v>
      </c>
      <c r="F12" s="5" t="s">
        <v>39</v>
      </c>
      <c r="G12" s="1" t="s">
        <v>42</v>
      </c>
      <c r="H12" s="1" t="s">
        <v>43</v>
      </c>
      <c r="I12" s="1" t="s">
        <v>47</v>
      </c>
      <c r="J12" s="1" t="s">
        <v>46</v>
      </c>
      <c r="K12" s="5" t="s">
        <v>40</v>
      </c>
      <c r="L12" s="1" t="s">
        <v>42</v>
      </c>
      <c r="M12" s="1" t="s">
        <v>43</v>
      </c>
      <c r="N12" s="1" t="s">
        <v>47</v>
      </c>
      <c r="O12" s="1" t="s">
        <v>46</v>
      </c>
      <c r="P12" s="1" t="s">
        <v>11</v>
      </c>
      <c r="Q12" s="1" t="s">
        <v>49</v>
      </c>
      <c r="R12" s="31"/>
      <c r="S12" s="30" t="s">
        <v>26</v>
      </c>
      <c r="T12" s="35" t="s">
        <v>27</v>
      </c>
      <c r="U12" s="38" t="s">
        <v>28</v>
      </c>
      <c r="W12" s="30" t="s">
        <v>26</v>
      </c>
      <c r="X12" s="35" t="s">
        <v>27</v>
      </c>
      <c r="Y12" s="38" t="s">
        <v>38</v>
      </c>
      <c r="Z12" s="38" t="s">
        <v>28</v>
      </c>
      <c r="AA12" s="39">
        <f t="shared" ref="AA12:AG12" si="2">EXP(AA11/1000)</f>
        <v>1.0117179103350296</v>
      </c>
      <c r="AB12" s="39">
        <f t="shared" si="2"/>
        <v>1.0111964637104567</v>
      </c>
      <c r="AC12" s="39">
        <f t="shared" si="2"/>
        <v>1.0107031184460267</v>
      </c>
      <c r="AD12" s="39">
        <f t="shared" si="2"/>
        <v>1.0102359032972879</v>
      </c>
      <c r="AE12" s="39">
        <f t="shared" si="2"/>
        <v>1.0097930166790168</v>
      </c>
      <c r="AF12" s="39">
        <f t="shared" si="2"/>
        <v>1.0093728094336676</v>
      </c>
      <c r="AG12" s="40">
        <f t="shared" si="2"/>
        <v>1.0089737696095045</v>
      </c>
      <c r="AI12">
        <v>10</v>
      </c>
      <c r="AJ12" s="23">
        <v>12.149999999999999</v>
      </c>
    </row>
    <row r="13" spans="1:37">
      <c r="A13" s="51">
        <v>30</v>
      </c>
      <c r="B13" s="52">
        <f t="shared" ref="B13:B43" si="3">0.000498*A13^3+0.009352*A13^2+0.468746*A13+6.025</f>
        <v>41.950179999999996</v>
      </c>
      <c r="C13" s="52"/>
      <c r="D13" s="53">
        <v>1</v>
      </c>
      <c r="E13" s="53"/>
      <c r="F13" s="54">
        <f t="shared" ref="F13:F43" si="4">U13</f>
        <v>1.0089737696095045</v>
      </c>
      <c r="G13" s="55">
        <f>(F7/1000+1)*F10</f>
        <v>1.9832675914125656E-3</v>
      </c>
      <c r="H13" s="56">
        <f t="shared" ref="H13:H43" si="5">(G13/F$10-1)*1000</f>
        <v>-10.937766101852375</v>
      </c>
      <c r="I13" s="57">
        <f t="shared" ref="I13:I43" si="6">F13*G13</f>
        <v>2.0010649778518987E-3</v>
      </c>
      <c r="J13" s="56">
        <f>(I13/F$10-1)*1000</f>
        <v>-2.0621494853886313</v>
      </c>
      <c r="K13" s="58">
        <f t="shared" ref="K13:K43" si="7">Y13</f>
        <v>1.0740311113522301</v>
      </c>
      <c r="L13" s="55">
        <f>(K7/1000+1)*K10</f>
        <v>1.443020434370918E-4</v>
      </c>
      <c r="M13" s="56">
        <f t="shared" ref="M13:M43" si="8">(L13/K$10-1)*1000</f>
        <v>-73.502128814819883</v>
      </c>
      <c r="N13" s="57">
        <f t="shared" ref="N13:N43" si="9">K13*L13</f>
        <v>1.5498488408313747E-4</v>
      </c>
      <c r="O13" s="56">
        <f>(N13/K$10-1)*1000</f>
        <v>-4.9124617455057473</v>
      </c>
      <c r="P13" s="51"/>
      <c r="Q13" s="59">
        <f>O13-8*J13</f>
        <v>11.584734137603302</v>
      </c>
      <c r="R13" s="60">
        <v>30</v>
      </c>
      <c r="S13" s="61">
        <f t="shared" ref="S13:S43" si="10">R13-$AI$7</f>
        <v>303.16000000000003</v>
      </c>
      <c r="T13" s="62">
        <f t="shared" ref="T13:T43" si="11">1.137*10^6/S13^2-0.4156*1000/S13-2.0667</f>
        <v>8.9337446108676488</v>
      </c>
      <c r="U13" s="63">
        <f t="shared" ref="U13:U43" si="12">EXP(T13/1000)</f>
        <v>1.0089737696095045</v>
      </c>
      <c r="V13" s="60">
        <v>30</v>
      </c>
      <c r="W13" s="61">
        <f t="shared" ref="W13:W43" si="13">V13-$AI$7</f>
        <v>303.16000000000003</v>
      </c>
      <c r="X13" s="64">
        <f t="shared" ref="X13:X43" si="14">24844000*W13^-2-76248*W13^-1+0.05261*1000</f>
        <v>71.418963406622751</v>
      </c>
      <c r="Y13" s="63">
        <f t="shared" ref="Y13:Y43" si="15">EXP(X13/1000)</f>
        <v>1.0740311113522301</v>
      </c>
      <c r="AI13">
        <v>15</v>
      </c>
      <c r="AJ13" s="23">
        <v>16.87</v>
      </c>
    </row>
    <row r="14" spans="1:37">
      <c r="A14" s="51">
        <v>29</v>
      </c>
      <c r="B14" s="52">
        <f t="shared" si="3"/>
        <v>39.629387999999999</v>
      </c>
      <c r="C14" s="52"/>
      <c r="D14" s="65">
        <f>B14/B$13</f>
        <v>0.94467742450687942</v>
      </c>
      <c r="E14" s="65">
        <f>D14/D13</f>
        <v>0.94467742450687942</v>
      </c>
      <c r="F14" s="54">
        <f t="shared" si="4"/>
        <v>1.009051952496427</v>
      </c>
      <c r="G14" s="55">
        <f>G13*E14^(F14-1)</f>
        <v>1.9822461493628862E-3</v>
      </c>
      <c r="H14" s="56">
        <f t="shared" si="5"/>
        <v>-11.447162695548464</v>
      </c>
      <c r="I14" s="57">
        <f t="shared" si="6"/>
        <v>2.0001893473431446E-3</v>
      </c>
      <c r="J14" s="56">
        <f>(I14/F$10-1)*1000</f>
        <v>-2.4988293720603627</v>
      </c>
      <c r="K14" s="58">
        <f t="shared" si="7"/>
        <v>1.0750624973439526</v>
      </c>
      <c r="L14" s="55">
        <f>L13*E14^(K14-1)</f>
        <v>1.4368690878374291E-4</v>
      </c>
      <c r="M14" s="56">
        <f t="shared" si="8"/>
        <v>-77.451628996835225</v>
      </c>
      <c r="N14" s="57">
        <f t="shared" si="9"/>
        <v>1.5447240699268338E-4</v>
      </c>
      <c r="O14" s="56">
        <f>(N14/K$10-1)*1000</f>
        <v>-8.2028443487422997</v>
      </c>
      <c r="P14" s="59">
        <f>(O13-O14)/(J13-J14)</f>
        <v>7.5349992149055769</v>
      </c>
      <c r="Q14" s="59">
        <f>O14-8*J14</f>
        <v>11.787790627740602</v>
      </c>
      <c r="R14" s="66">
        <v>29</v>
      </c>
      <c r="S14" s="67">
        <f t="shared" si="10"/>
        <v>302.16000000000003</v>
      </c>
      <c r="T14" s="64">
        <f t="shared" si="11"/>
        <v>9.0112291405297249</v>
      </c>
      <c r="U14" s="68">
        <f t="shared" si="12"/>
        <v>1.009051952496427</v>
      </c>
      <c r="V14" s="51">
        <v>29</v>
      </c>
      <c r="W14" s="61">
        <f t="shared" si="13"/>
        <v>302.16000000000003</v>
      </c>
      <c r="X14" s="64">
        <f t="shared" si="14"/>
        <v>72.37879695387447</v>
      </c>
      <c r="Y14" s="63">
        <f t="shared" si="15"/>
        <v>1.0750624973439526</v>
      </c>
      <c r="Z14" s="26" t="s">
        <v>37</v>
      </c>
      <c r="AA14" s="27"/>
      <c r="AB14" s="28" t="s">
        <v>25</v>
      </c>
      <c r="AC14" s="27"/>
      <c r="AD14" s="27"/>
      <c r="AE14" s="27"/>
      <c r="AF14" s="27"/>
      <c r="AG14" s="29"/>
      <c r="AH14" t="s">
        <v>23</v>
      </c>
      <c r="AI14" t="s">
        <v>34</v>
      </c>
      <c r="AJ14">
        <v>20</v>
      </c>
      <c r="AK14" s="23">
        <v>23.130000000000003</v>
      </c>
    </row>
    <row r="15" spans="1:37">
      <c r="A15" s="51">
        <v>28</v>
      </c>
      <c r="B15" s="52">
        <f t="shared" si="3"/>
        <v>37.413951999999995</v>
      </c>
      <c r="C15" s="52"/>
      <c r="D15" s="65">
        <f>B15/B$13</f>
        <v>0.89186630426853941</v>
      </c>
      <c r="E15" s="65">
        <f>D15/D14</f>
        <v>0.94409613390951164</v>
      </c>
      <c r="F15" s="54">
        <f t="shared" si="4"/>
        <v>1.0091309369205281</v>
      </c>
      <c r="G15" s="55">
        <f>G14*E15^(F15-1)</f>
        <v>1.9812051925367402E-3</v>
      </c>
      <c r="H15" s="56">
        <f t="shared" si="5"/>
        <v>-11.966291374057359</v>
      </c>
      <c r="I15" s="57">
        <f t="shared" si="6"/>
        <v>1.999295452176416E-3</v>
      </c>
      <c r="J15" s="56">
        <f>(I15/F$10-1)*1000</f>
        <v>-2.944617905238367</v>
      </c>
      <c r="K15" s="58">
        <f t="shared" si="7"/>
        <v>1.0761081688844965</v>
      </c>
      <c r="L15" s="55">
        <f>L14*E15^(K15-1)</f>
        <v>1.4305918015408982E-4</v>
      </c>
      <c r="M15" s="56">
        <f t="shared" si="8"/>
        <v>-81.481989379840641</v>
      </c>
      <c r="N15" s="57">
        <f t="shared" si="9"/>
        <v>1.539471523977349E-4</v>
      </c>
      <c r="O15" s="56">
        <f>(N15/K$10-1)*1000</f>
        <v>-11.5752655041097</v>
      </c>
      <c r="P15" s="59">
        <f>(O14-O15)/(J14-J15)</f>
        <v>7.565069319584282</v>
      </c>
      <c r="Q15" s="59">
        <f>O15-8*J15</f>
        <v>11.981677737797236</v>
      </c>
      <c r="R15" s="60">
        <v>28</v>
      </c>
      <c r="S15" s="67">
        <f t="shared" si="10"/>
        <v>301.16000000000003</v>
      </c>
      <c r="T15" s="64">
        <f t="shared" si="11"/>
        <v>9.0895019517360574</v>
      </c>
      <c r="U15" s="68">
        <f t="shared" si="12"/>
        <v>1.0091309369205281</v>
      </c>
      <c r="V15" s="60">
        <v>28</v>
      </c>
      <c r="W15" s="61">
        <f t="shared" si="13"/>
        <v>301.16000000000003</v>
      </c>
      <c r="X15" s="64">
        <f t="shared" si="14"/>
        <v>73.350985389984757</v>
      </c>
      <c r="Y15" s="63">
        <f t="shared" si="15"/>
        <v>1.0761081688844965</v>
      </c>
      <c r="Z15" s="30"/>
      <c r="AA15" s="31">
        <v>0</v>
      </c>
      <c r="AB15" s="32">
        <v>5</v>
      </c>
      <c r="AC15" s="31">
        <v>10</v>
      </c>
      <c r="AD15" s="31">
        <v>15</v>
      </c>
      <c r="AE15" s="31">
        <v>20</v>
      </c>
      <c r="AF15" s="31">
        <v>25</v>
      </c>
      <c r="AG15" s="2">
        <v>30</v>
      </c>
      <c r="AH15">
        <v>30</v>
      </c>
      <c r="AI15" s="22">
        <f t="shared" ref="AI15:AI45" si="16">0.000498*AH15^3+0.009352*AH15^2+0.468746*AH15+6.025</f>
        <v>41.950179999999996</v>
      </c>
      <c r="AJ15">
        <v>25</v>
      </c>
      <c r="AK15" s="23">
        <v>31.33</v>
      </c>
    </row>
    <row r="16" spans="1:37">
      <c r="A16" s="51">
        <v>27</v>
      </c>
      <c r="B16" s="52">
        <f t="shared" si="3"/>
        <v>35.300883999999996</v>
      </c>
      <c r="C16" s="52"/>
      <c r="D16" s="65">
        <f>B16/B$13</f>
        <v>0.84149541193863764</v>
      </c>
      <c r="E16" s="65">
        <f>D16/D15</f>
        <v>0.94352192465527296</v>
      </c>
      <c r="F16" s="54">
        <f t="shared" si="4"/>
        <v>1.0092107337902723</v>
      </c>
      <c r="G16" s="55">
        <f>G15*E16^(F16-1)</f>
        <v>1.9801445961331221E-3</v>
      </c>
      <c r="H16" s="56">
        <f t="shared" si="5"/>
        <v>-12.49521437606116</v>
      </c>
      <c r="I16" s="57">
        <f t="shared" si="6"/>
        <v>1.9983831808743505E-3</v>
      </c>
      <c r="J16" s="56">
        <f>(I16/F$10-1)*1000</f>
        <v>-3.3995706790591607</v>
      </c>
      <c r="K16" s="58">
        <f t="shared" si="7"/>
        <v>1.0771683633336855</v>
      </c>
      <c r="L16" s="55">
        <f>L15*E16^(K16-1)</f>
        <v>1.424188205239177E-4</v>
      </c>
      <c r="M16" s="56">
        <f t="shared" si="8"/>
        <v>-85.593447679501054</v>
      </c>
      <c r="N16" s="57">
        <f t="shared" si="9"/>
        <v>1.5340904781166231E-4</v>
      </c>
      <c r="O16" s="56">
        <f>(N16/K$10-1)*1000</f>
        <v>-15.030190615330174</v>
      </c>
      <c r="P16" s="59">
        <f>(O15-O16)/(J15-J16)</f>
        <v>7.594030215939231</v>
      </c>
      <c r="Q16" s="59">
        <f>O16-8*J16</f>
        <v>12.166374817143112</v>
      </c>
      <c r="R16" s="66">
        <v>27</v>
      </c>
      <c r="S16" s="67">
        <f t="shared" si="10"/>
        <v>300.16000000000003</v>
      </c>
      <c r="T16" s="64">
        <f t="shared" si="11"/>
        <v>9.1685736678320247</v>
      </c>
      <c r="U16" s="68">
        <f t="shared" si="12"/>
        <v>1.0092107337902723</v>
      </c>
      <c r="V16" s="51">
        <v>27</v>
      </c>
      <c r="W16" s="61">
        <f t="shared" si="13"/>
        <v>300.16000000000003</v>
      </c>
      <c r="X16" s="64">
        <f t="shared" si="14"/>
        <v>74.33571217170315</v>
      </c>
      <c r="Y16" s="63">
        <f t="shared" si="15"/>
        <v>1.0771683633336855</v>
      </c>
      <c r="Z16" s="30" t="s">
        <v>26</v>
      </c>
      <c r="AA16" s="33">
        <f t="shared" ref="AA16:AG16" si="17">AA15-$AI$7</f>
        <v>273.16000000000003</v>
      </c>
      <c r="AB16" s="33">
        <f t="shared" si="17"/>
        <v>278.16000000000003</v>
      </c>
      <c r="AC16" s="33">
        <f t="shared" si="17"/>
        <v>283.16000000000003</v>
      </c>
      <c r="AD16" s="33">
        <f t="shared" si="17"/>
        <v>288.16000000000003</v>
      </c>
      <c r="AE16" s="33">
        <f t="shared" si="17"/>
        <v>293.16000000000003</v>
      </c>
      <c r="AF16" s="33">
        <f t="shared" si="17"/>
        <v>298.16000000000003</v>
      </c>
      <c r="AG16" s="34">
        <f t="shared" si="17"/>
        <v>303.16000000000003</v>
      </c>
      <c r="AH16">
        <v>29</v>
      </c>
      <c r="AI16" s="22">
        <f t="shared" si="16"/>
        <v>39.629387999999999</v>
      </c>
      <c r="AJ16">
        <v>30</v>
      </c>
      <c r="AK16" s="23">
        <v>41.959999999999994</v>
      </c>
    </row>
    <row r="17" spans="1:39" ht="20.25">
      <c r="A17" s="51">
        <v>26</v>
      </c>
      <c r="B17" s="52">
        <f t="shared" si="3"/>
        <v>33.287196000000002</v>
      </c>
      <c r="C17" s="52"/>
      <c r="D17" s="65">
        <f>B17/B$13</f>
        <v>0.7934935201708313</v>
      </c>
      <c r="E17" s="65">
        <f>D17/D16</f>
        <v>0.94295644267718637</v>
      </c>
      <c r="F17" s="54">
        <f t="shared" si="4"/>
        <v>1.0092913541999848</v>
      </c>
      <c r="G17" s="55">
        <f>G16*E17^(F17-1)</f>
        <v>1.9790642677581286E-3</v>
      </c>
      <c r="H17" s="56">
        <f t="shared" si="5"/>
        <v>-13.033977778711069</v>
      </c>
      <c r="I17" s="57">
        <f t="shared" si="6"/>
        <v>1.9974524548544031E-3</v>
      </c>
      <c r="J17" s="56">
        <f>(I17/F$10-1)*1000</f>
        <v>-3.8637268829029292</v>
      </c>
      <c r="K17" s="58">
        <f t="shared" si="7"/>
        <v>1.0782433229225032</v>
      </c>
      <c r="L17" s="55">
        <f>L16*E17^(K17-1)</f>
        <v>1.4176581706231139E-4</v>
      </c>
      <c r="M17" s="56">
        <f t="shared" si="8"/>
        <v>-89.786086277294459</v>
      </c>
      <c r="N17" s="57">
        <f t="shared" si="9"/>
        <v>1.5285804566609034E-4</v>
      </c>
      <c r="O17" s="56">
        <f>(N17/K$10-1)*1000</f>
        <v>-18.56792509733318</v>
      </c>
      <c r="P17" s="59">
        <f>(O16-O17)/(J16-J17)</f>
        <v>7.6218618919801866</v>
      </c>
      <c r="Q17" s="59">
        <f>O17-8*J17</f>
        <v>12.341889965890253</v>
      </c>
      <c r="R17" s="60">
        <v>26</v>
      </c>
      <c r="S17" s="67">
        <f t="shared" si="10"/>
        <v>299.16000000000003</v>
      </c>
      <c r="T17" s="64">
        <f t="shared" si="11"/>
        <v>9.2484550910271679</v>
      </c>
      <c r="U17" s="68">
        <f t="shared" si="12"/>
        <v>1.0092913541999848</v>
      </c>
      <c r="V17" s="60">
        <v>26</v>
      </c>
      <c r="W17" s="61">
        <f t="shared" si="13"/>
        <v>299.16000000000003</v>
      </c>
      <c r="X17" s="64">
        <f t="shared" si="14"/>
        <v>75.333164013313066</v>
      </c>
      <c r="Y17" s="63">
        <f t="shared" si="15"/>
        <v>1.0782433229225032</v>
      </c>
      <c r="Z17" s="35" t="s">
        <v>27</v>
      </c>
      <c r="AA17" s="36">
        <f t="shared" ref="AA17:AG17" si="18">24844000*AA16^-2-76248*AA16^-1+0.05261*1000</f>
        <v>106.43324924620843</v>
      </c>
      <c r="AB17" s="36">
        <f t="shared" si="18"/>
        <v>99.588364500387044</v>
      </c>
      <c r="AC17" s="36">
        <f t="shared" si="18"/>
        <v>93.189111199596866</v>
      </c>
      <c r="AD17" s="36">
        <f t="shared" si="18"/>
        <v>87.20186256262717</v>
      </c>
      <c r="AE17" s="36">
        <f t="shared" si="18"/>
        <v>81.595985299503681</v>
      </c>
      <c r="AF17" s="36">
        <f t="shared" si="18"/>
        <v>76.343530954796606</v>
      </c>
      <c r="AG17" s="36">
        <f t="shared" si="18"/>
        <v>71.418963406622751</v>
      </c>
      <c r="AH17">
        <v>28</v>
      </c>
      <c r="AI17" s="22">
        <f t="shared" si="16"/>
        <v>37.413951999999995</v>
      </c>
    </row>
    <row r="18" spans="1:39" s="17" customFormat="1" ht="15.75">
      <c r="A18" s="17">
        <v>25</v>
      </c>
      <c r="B18" s="83">
        <f t="shared" si="3"/>
        <v>31.369900000000001</v>
      </c>
      <c r="C18" s="81">
        <f t="shared" ref="C18:C43" si="19">IF(B$4/100*B$18&lt;B18,B$4/100*B$18,B18)</f>
        <v>21.958929999999999</v>
      </c>
      <c r="D18" s="72">
        <f>C18/C$18</f>
        <v>1</v>
      </c>
      <c r="E18" s="72">
        <f>1</f>
        <v>1</v>
      </c>
      <c r="F18" s="109">
        <f t="shared" si="4"/>
        <v>1.0093728094336676</v>
      </c>
      <c r="G18" s="110">
        <f>F5</f>
        <v>1.9832675914125656E-3</v>
      </c>
      <c r="H18" s="111">
        <f t="shared" si="5"/>
        <v>-10.937766101852375</v>
      </c>
      <c r="I18" s="112">
        <f t="shared" si="6"/>
        <v>2.0018563806028446E-3</v>
      </c>
      <c r="J18" s="111"/>
      <c r="K18" s="113">
        <f t="shared" si="7"/>
        <v>1.0793332948739489</v>
      </c>
      <c r="L18" s="114">
        <f>K5</f>
        <v>1.443020434370918E-4</v>
      </c>
      <c r="M18" s="111">
        <f t="shared" si="8"/>
        <v>-73.502128814819883</v>
      </c>
      <c r="N18" s="112">
        <f t="shared" si="9"/>
        <v>1.5574999999999999E-4</v>
      </c>
      <c r="O18" s="111"/>
      <c r="P18" s="104"/>
      <c r="Q18" s="115"/>
      <c r="R18" s="116">
        <v>25</v>
      </c>
      <c r="S18" s="33">
        <f t="shared" si="10"/>
        <v>298.16000000000003</v>
      </c>
      <c r="T18" s="117">
        <f t="shared" si="11"/>
        <v>9.3291572060142549</v>
      </c>
      <c r="U18" s="118">
        <f t="shared" si="12"/>
        <v>1.0093728094336676</v>
      </c>
      <c r="V18" s="17">
        <v>25</v>
      </c>
      <c r="W18" s="34">
        <f t="shared" si="13"/>
        <v>298.16000000000003</v>
      </c>
      <c r="X18" s="117">
        <f t="shared" si="14"/>
        <v>76.343530954796606</v>
      </c>
      <c r="Y18" s="119">
        <f t="shared" si="15"/>
        <v>1.0793332948739489</v>
      </c>
      <c r="Z18" s="95" t="s">
        <v>58</v>
      </c>
      <c r="AA18" s="120">
        <f t="shared" ref="AA18:AG18" si="20">EXP(AA17/1000)</f>
        <v>1.1123036768587287</v>
      </c>
      <c r="AB18" s="120">
        <f t="shared" si="20"/>
        <v>1.1047160841119532</v>
      </c>
      <c r="AC18" s="120">
        <f t="shared" si="20"/>
        <v>1.0976692971988744</v>
      </c>
      <c r="AD18" s="120">
        <f t="shared" si="20"/>
        <v>1.0911169131453013</v>
      </c>
      <c r="AE18" s="120">
        <f t="shared" si="20"/>
        <v>1.0850173583020339</v>
      </c>
      <c r="AF18" s="120">
        <f t="shared" si="20"/>
        <v>1.0793332948739489</v>
      </c>
      <c r="AG18" s="119">
        <f t="shared" si="20"/>
        <v>1.0740311113522301</v>
      </c>
      <c r="AH18" s="17">
        <v>27</v>
      </c>
      <c r="AI18" s="83">
        <f t="shared" si="16"/>
        <v>35.300883999999996</v>
      </c>
    </row>
    <row r="19" spans="1:39" s="17" customFormat="1">
      <c r="A19" s="17">
        <v>24</v>
      </c>
      <c r="B19" s="83">
        <f t="shared" si="3"/>
        <v>29.546008</v>
      </c>
      <c r="C19" s="81">
        <f t="shared" si="19"/>
        <v>21.958929999999999</v>
      </c>
      <c r="D19" s="72">
        <f t="shared" ref="D19:D43" si="21">IF(C19&lt;B19,D18,C19/C$18)</f>
        <v>1</v>
      </c>
      <c r="E19" s="41">
        <f t="shared" ref="E19:E43" si="22">D19/D18</f>
        <v>1</v>
      </c>
      <c r="F19" s="109">
        <f t="shared" si="4"/>
        <v>1.0094551109689023</v>
      </c>
      <c r="G19" s="121">
        <f t="shared" ref="G19:G43" si="23">G18*E19^(F19-1)</f>
        <v>1.9832675914125656E-3</v>
      </c>
      <c r="H19" s="111">
        <f t="shared" si="5"/>
        <v>-10.937766101852375</v>
      </c>
      <c r="I19" s="112">
        <f t="shared" si="6"/>
        <v>2.0020196065703988E-3</v>
      </c>
      <c r="J19" s="111"/>
      <c r="K19" s="113">
        <f t="shared" si="7"/>
        <v>1.0804385315274307</v>
      </c>
      <c r="L19" s="121">
        <f t="shared" ref="L19:L43" si="24">L18*E19^(K19-1)</f>
        <v>1.443020434370918E-4</v>
      </c>
      <c r="M19" s="111">
        <f t="shared" si="8"/>
        <v>-73.502128814819883</v>
      </c>
      <c r="N19" s="112">
        <f t="shared" si="9"/>
        <v>1.55909487907579E-4</v>
      </c>
      <c r="O19" s="111"/>
      <c r="P19" s="104"/>
      <c r="Q19" s="115"/>
      <c r="R19" s="122">
        <v>24</v>
      </c>
      <c r="S19" s="33">
        <f t="shared" si="10"/>
        <v>297.16000000000003</v>
      </c>
      <c r="T19" s="117">
        <f t="shared" si="11"/>
        <v>9.4106911836738796</v>
      </c>
      <c r="U19" s="118">
        <f t="shared" si="12"/>
        <v>1.0094551109689023</v>
      </c>
      <c r="V19" s="122">
        <v>24</v>
      </c>
      <c r="W19" s="34">
        <f t="shared" si="13"/>
        <v>297.16000000000003</v>
      </c>
      <c r="X19" s="117">
        <f t="shared" si="14"/>
        <v>77.367006431649529</v>
      </c>
      <c r="Y19" s="119">
        <f t="shared" si="15"/>
        <v>1.0804385315274307</v>
      </c>
      <c r="AH19" s="17">
        <v>26</v>
      </c>
      <c r="AI19" s="83">
        <f t="shared" si="16"/>
        <v>33.287196000000002</v>
      </c>
    </row>
    <row r="20" spans="1:39" s="17" customFormat="1">
      <c r="A20" s="17">
        <v>23</v>
      </c>
      <c r="B20" s="83">
        <f t="shared" si="3"/>
        <v>27.812531999999997</v>
      </c>
      <c r="C20" s="13">
        <f t="shared" si="19"/>
        <v>21.958929999999999</v>
      </c>
      <c r="D20" s="69">
        <f t="shared" si="21"/>
        <v>1</v>
      </c>
      <c r="E20" s="41">
        <f t="shared" si="22"/>
        <v>1</v>
      </c>
      <c r="F20" s="109">
        <f t="shared" si="4"/>
        <v>1.0095382704808511</v>
      </c>
      <c r="G20" s="121">
        <f t="shared" si="23"/>
        <v>1.9832675914125656E-3</v>
      </c>
      <c r="H20" s="111">
        <f t="shared" si="5"/>
        <v>-10.937766101852375</v>
      </c>
      <c r="I20" s="112">
        <f t="shared" si="6"/>
        <v>2.0021845341353646E-3</v>
      </c>
      <c r="J20" s="111"/>
      <c r="K20" s="113">
        <f t="shared" si="7"/>
        <v>1.0815592904668179</v>
      </c>
      <c r="L20" s="121">
        <f t="shared" si="24"/>
        <v>1.443020434370918E-4</v>
      </c>
      <c r="M20" s="111">
        <f t="shared" si="8"/>
        <v>-73.502128814819883</v>
      </c>
      <c r="N20" s="112">
        <f t="shared" si="9"/>
        <v>1.5607121571273294E-4</v>
      </c>
      <c r="O20" s="111"/>
      <c r="P20" s="104"/>
      <c r="Q20" s="115"/>
      <c r="R20" s="116">
        <v>23</v>
      </c>
      <c r="S20" s="33">
        <f t="shared" si="10"/>
        <v>296.16000000000003</v>
      </c>
      <c r="T20" s="117">
        <f t="shared" si="11"/>
        <v>9.4930683848670867</v>
      </c>
      <c r="U20" s="118">
        <f t="shared" si="12"/>
        <v>1.0095382704808511</v>
      </c>
      <c r="V20" s="17">
        <v>23</v>
      </c>
      <c r="W20" s="34">
        <f t="shared" si="13"/>
        <v>296.16000000000003</v>
      </c>
      <c r="X20" s="117">
        <f t="shared" si="14"/>
        <v>78.40378734639323</v>
      </c>
      <c r="Y20" s="119">
        <f t="shared" si="15"/>
        <v>1.0815592904668179</v>
      </c>
      <c r="AH20" s="17">
        <v>25</v>
      </c>
      <c r="AI20" s="83">
        <f t="shared" si="16"/>
        <v>31.369900000000001</v>
      </c>
    </row>
    <row r="21" spans="1:39" s="17" customFormat="1">
      <c r="A21" s="17">
        <v>22</v>
      </c>
      <c r="B21" s="83">
        <f t="shared" si="3"/>
        <v>26.166483999999997</v>
      </c>
      <c r="C21" s="13">
        <f t="shared" si="19"/>
        <v>21.958929999999999</v>
      </c>
      <c r="D21" s="69">
        <f t="shared" si="21"/>
        <v>1</v>
      </c>
      <c r="E21" s="41">
        <f t="shared" si="22"/>
        <v>1</v>
      </c>
      <c r="F21" s="109">
        <f t="shared" si="4"/>
        <v>1.0096222998463515</v>
      </c>
      <c r="G21" s="121">
        <f t="shared" si="23"/>
        <v>1.9832675914125656E-3</v>
      </c>
      <c r="H21" s="111">
        <f t="shared" si="5"/>
        <v>-10.937766101852375</v>
      </c>
      <c r="I21" s="112">
        <f t="shared" si="6"/>
        <v>2.0023511868526886E-3</v>
      </c>
      <c r="J21" s="111"/>
      <c r="K21" s="113">
        <f t="shared" si="7"/>
        <v>1.0826958346522748</v>
      </c>
      <c r="L21" s="121">
        <f t="shared" si="24"/>
        <v>1.443020434370918E-4</v>
      </c>
      <c r="M21" s="111">
        <f t="shared" si="8"/>
        <v>-73.502128814819883</v>
      </c>
      <c r="N21" s="112">
        <f t="shared" si="9"/>
        <v>1.5623522136115094E-4</v>
      </c>
      <c r="O21" s="111"/>
      <c r="P21" s="104"/>
      <c r="Q21" s="115"/>
      <c r="R21" s="122">
        <v>22</v>
      </c>
      <c r="S21" s="33">
        <f t="shared" si="10"/>
        <v>295.16000000000003</v>
      </c>
      <c r="T21" s="117">
        <f t="shared" si="11"/>
        <v>9.5763003643182856</v>
      </c>
      <c r="U21" s="118">
        <f t="shared" si="12"/>
        <v>1.0096222998463515</v>
      </c>
      <c r="V21" s="122">
        <v>22</v>
      </c>
      <c r="W21" s="34">
        <f t="shared" si="13"/>
        <v>295.16000000000003</v>
      </c>
      <c r="X21" s="117">
        <f t="shared" si="14"/>
        <v>79.45407414182948</v>
      </c>
      <c r="Y21" s="119">
        <f t="shared" si="15"/>
        <v>1.0826958346522748</v>
      </c>
      <c r="AC21" s="30"/>
      <c r="AH21" s="17">
        <v>24</v>
      </c>
      <c r="AI21" s="83">
        <f t="shared" si="16"/>
        <v>29.546008</v>
      </c>
    </row>
    <row r="22" spans="1:39" s="17" customFormat="1">
      <c r="A22" s="17">
        <v>21</v>
      </c>
      <c r="B22" s="83">
        <f t="shared" si="3"/>
        <v>24.604875999999997</v>
      </c>
      <c r="C22" s="13">
        <f t="shared" si="19"/>
        <v>21.958929999999999</v>
      </c>
      <c r="D22" s="69">
        <f t="shared" si="21"/>
        <v>1</v>
      </c>
      <c r="E22" s="41">
        <f t="shared" si="22"/>
        <v>1</v>
      </c>
      <c r="F22" s="109">
        <f t="shared" si="4"/>
        <v>1.0097072111481138</v>
      </c>
      <c r="G22" s="121">
        <f t="shared" si="23"/>
        <v>1.9832675914125656E-3</v>
      </c>
      <c r="H22" s="111">
        <f t="shared" si="5"/>
        <v>-10.937766101852375</v>
      </c>
      <c r="I22" s="112">
        <f t="shared" si="6"/>
        <v>2.0025195886856184E-3</v>
      </c>
      <c r="J22" s="111"/>
      <c r="K22" s="113">
        <f t="shared" si="7"/>
        <v>1.0838484325560036</v>
      </c>
      <c r="L22" s="121">
        <f t="shared" si="24"/>
        <v>1.443020434370918E-4</v>
      </c>
      <c r="M22" s="111">
        <f t="shared" si="8"/>
        <v>-73.502128814819883</v>
      </c>
      <c r="N22" s="112">
        <f t="shared" si="9"/>
        <v>1.5640154359392031E-4</v>
      </c>
      <c r="O22" s="111"/>
      <c r="P22" s="104"/>
      <c r="Q22" s="115"/>
      <c r="R22" s="116">
        <v>21</v>
      </c>
      <c r="S22" s="33">
        <f t="shared" si="10"/>
        <v>294.16000000000003</v>
      </c>
      <c r="T22" s="117">
        <f t="shared" si="11"/>
        <v>9.6603988745909959</v>
      </c>
      <c r="U22" s="118">
        <f t="shared" si="12"/>
        <v>1.0097072111481138</v>
      </c>
      <c r="V22" s="17">
        <v>21</v>
      </c>
      <c r="W22" s="34">
        <f t="shared" si="13"/>
        <v>294.16000000000003</v>
      </c>
      <c r="X22" s="117">
        <f t="shared" si="14"/>
        <v>80.518070876085901</v>
      </c>
      <c r="Y22" s="119">
        <f t="shared" si="15"/>
        <v>1.0838484325560036</v>
      </c>
      <c r="AB22" s="123"/>
      <c r="AC22" s="124"/>
      <c r="AD22" s="33"/>
      <c r="AE22" s="117"/>
      <c r="AF22" s="120"/>
      <c r="AH22" s="17">
        <v>23</v>
      </c>
      <c r="AI22" s="83">
        <f t="shared" si="16"/>
        <v>27.812531999999997</v>
      </c>
    </row>
    <row r="23" spans="1:39" s="17" customFormat="1">
      <c r="A23" s="17">
        <v>20</v>
      </c>
      <c r="B23" s="83">
        <f t="shared" si="3"/>
        <v>23.124719999999996</v>
      </c>
      <c r="C23" s="13">
        <f t="shared" si="19"/>
        <v>21.958929999999999</v>
      </c>
      <c r="D23" s="69">
        <f t="shared" si="21"/>
        <v>1</v>
      </c>
      <c r="E23" s="41">
        <f t="shared" si="22"/>
        <v>1</v>
      </c>
      <c r="F23" s="109">
        <f t="shared" si="4"/>
        <v>1.0097930166790168</v>
      </c>
      <c r="G23" s="121">
        <f t="shared" si="23"/>
        <v>1.9832675914125656E-3</v>
      </c>
      <c r="H23" s="111">
        <f t="shared" si="5"/>
        <v>-10.937766101852375</v>
      </c>
      <c r="I23" s="112">
        <f t="shared" si="6"/>
        <v>2.0026897640142223E-3</v>
      </c>
      <c r="J23" s="111"/>
      <c r="K23" s="113">
        <f t="shared" si="7"/>
        <v>1.0850173583020339</v>
      </c>
      <c r="L23" s="121">
        <f t="shared" si="24"/>
        <v>1.443020434370918E-4</v>
      </c>
      <c r="M23" s="111">
        <f t="shared" si="8"/>
        <v>-73.502128814819883</v>
      </c>
      <c r="N23" s="112">
        <f t="shared" si="9"/>
        <v>1.565702219676987E-4</v>
      </c>
      <c r="O23" s="111"/>
      <c r="P23" s="104"/>
      <c r="Q23" s="115"/>
      <c r="R23" s="122">
        <v>20</v>
      </c>
      <c r="S23" s="33">
        <f t="shared" si="10"/>
        <v>293.16000000000003</v>
      </c>
      <c r="T23" s="117">
        <f t="shared" si="11"/>
        <v>9.7453758701588988</v>
      </c>
      <c r="U23" s="118">
        <f t="shared" si="12"/>
        <v>1.0097930166790168</v>
      </c>
      <c r="V23" s="122">
        <v>20</v>
      </c>
      <c r="W23" s="34">
        <f t="shared" si="13"/>
        <v>293.16000000000003</v>
      </c>
      <c r="X23" s="117">
        <f t="shared" si="14"/>
        <v>81.595985299503681</v>
      </c>
      <c r="Y23" s="119">
        <f t="shared" si="15"/>
        <v>1.0850173583020339</v>
      </c>
      <c r="AB23" s="125"/>
      <c r="AC23" s="126"/>
      <c r="AD23" s="33"/>
      <c r="AE23" s="117"/>
      <c r="AF23" s="120"/>
      <c r="AH23" s="17">
        <v>22</v>
      </c>
      <c r="AI23" s="83">
        <f t="shared" si="16"/>
        <v>26.166483999999997</v>
      </c>
    </row>
    <row r="24" spans="1:39" s="17" customFormat="1">
      <c r="A24" s="17">
        <v>19</v>
      </c>
      <c r="B24" s="83">
        <f t="shared" si="3"/>
        <v>21.723027999999999</v>
      </c>
      <c r="C24" s="13">
        <f t="shared" si="19"/>
        <v>21.723027999999999</v>
      </c>
      <c r="D24" s="69">
        <f t="shared" si="21"/>
        <v>0.98925712682721789</v>
      </c>
      <c r="E24" s="41">
        <f t="shared" si="22"/>
        <v>0.98925712682721789</v>
      </c>
      <c r="F24" s="109">
        <f t="shared" si="4"/>
        <v>1.0098797289465131</v>
      </c>
      <c r="G24" s="121">
        <f t="shared" si="23"/>
        <v>1.9830559664390322E-3</v>
      </c>
      <c r="H24" s="111">
        <f t="shared" si="5"/>
        <v>-11.043304189590986</v>
      </c>
      <c r="I24" s="112">
        <f t="shared" si="6"/>
        <v>2.0026480218732156E-3</v>
      </c>
      <c r="J24" s="111">
        <f t="shared" ref="J24:J29" si="25">(I24/F$10-1)*1000</f>
        <v>-1.272680095144807</v>
      </c>
      <c r="K24" s="113">
        <f t="shared" si="7"/>
        <v>1.0862028918101958</v>
      </c>
      <c r="L24" s="121">
        <f t="shared" si="24"/>
        <v>1.4416774965812345E-4</v>
      </c>
      <c r="M24" s="111">
        <f t="shared" si="8"/>
        <v>-74.36436816614156</v>
      </c>
      <c r="N24" s="112">
        <f t="shared" si="9"/>
        <v>1.5659542658442207E-4</v>
      </c>
      <c r="O24" s="111">
        <f t="shared" ref="O24:O29" si="26">(N24/K$10-1)*1000</f>
        <v>5.4281000604949892</v>
      </c>
      <c r="P24" s="104"/>
      <c r="Q24" s="115">
        <f t="shared" ref="Q24:Q29" si="27">O24-8*J24</f>
        <v>15.609540821653445</v>
      </c>
      <c r="R24" s="116">
        <v>19</v>
      </c>
      <c r="S24" s="33">
        <f t="shared" si="10"/>
        <v>292.16000000000003</v>
      </c>
      <c r="T24" s="117">
        <f t="shared" si="11"/>
        <v>9.8312435115749253</v>
      </c>
      <c r="U24" s="118">
        <f t="shared" si="12"/>
        <v>1.0098797289465131</v>
      </c>
      <c r="V24" s="17">
        <v>19</v>
      </c>
      <c r="W24" s="34">
        <f t="shared" si="13"/>
        <v>292.16000000000003</v>
      </c>
      <c r="X24" s="117">
        <f t="shared" si="14"/>
        <v>82.688028933417613</v>
      </c>
      <c r="Y24" s="119">
        <f t="shared" si="15"/>
        <v>1.0862028918101958</v>
      </c>
      <c r="AB24" s="123"/>
      <c r="AC24" s="124"/>
      <c r="AD24" s="33"/>
      <c r="AE24" s="117"/>
      <c r="AF24" s="120"/>
      <c r="AH24" s="17">
        <v>21</v>
      </c>
      <c r="AI24" s="83">
        <f t="shared" si="16"/>
        <v>24.604875999999997</v>
      </c>
      <c r="AJ24" s="17" t="s">
        <v>21</v>
      </c>
      <c r="AK24" s="17" t="s">
        <v>22</v>
      </c>
      <c r="AL24" s="17" t="s">
        <v>21</v>
      </c>
      <c r="AM24" s="17" t="s">
        <v>22</v>
      </c>
    </row>
    <row r="25" spans="1:39" s="17" customFormat="1">
      <c r="A25" s="17">
        <v>18</v>
      </c>
      <c r="B25" s="83">
        <f t="shared" si="3"/>
        <v>20.396812000000001</v>
      </c>
      <c r="C25" s="13">
        <f t="shared" si="19"/>
        <v>20.396812000000001</v>
      </c>
      <c r="D25" s="69">
        <f t="shared" si="21"/>
        <v>0.92886183434256597</v>
      </c>
      <c r="E25" s="41">
        <f t="shared" si="22"/>
        <v>0.93894884267515566</v>
      </c>
      <c r="F25" s="109">
        <f t="shared" si="4"/>
        <v>1.0099673606771387</v>
      </c>
      <c r="G25" s="121">
        <f t="shared" si="23"/>
        <v>1.9818112227361173E-3</v>
      </c>
      <c r="H25" s="111">
        <f t="shared" si="5"/>
        <v>-11.664062070557923</v>
      </c>
      <c r="I25" s="112">
        <f t="shared" si="6"/>
        <v>2.0015646499871292E-3</v>
      </c>
      <c r="J25" s="111">
        <f t="shared" si="25"/>
        <v>-1.8129613070371198</v>
      </c>
      <c r="K25" s="113">
        <f t="shared" si="7"/>
        <v>1.0874053189444199</v>
      </c>
      <c r="L25" s="121">
        <f t="shared" si="24"/>
        <v>1.4337613825924725E-4</v>
      </c>
      <c r="M25" s="111">
        <f t="shared" si="8"/>
        <v>-79.446945365988725</v>
      </c>
      <c r="N25" s="112">
        <f t="shared" si="9"/>
        <v>1.5590797535281601E-4</v>
      </c>
      <c r="O25" s="111">
        <f t="shared" si="26"/>
        <v>1.0142879795571602</v>
      </c>
      <c r="P25" s="115">
        <f t="shared" ref="P25:P30" si="28">(O24-O25)/(J24-J25)</f>
        <v>8.1694717191416544</v>
      </c>
      <c r="Q25" s="115">
        <f t="shared" si="27"/>
        <v>15.517978435854118</v>
      </c>
      <c r="R25" s="122">
        <v>18</v>
      </c>
      <c r="S25" s="33">
        <f t="shared" si="10"/>
        <v>291.16000000000003</v>
      </c>
      <c r="T25" s="117">
        <f t="shared" si="11"/>
        <v>9.9180141697409177</v>
      </c>
      <c r="U25" s="118">
        <f t="shared" si="12"/>
        <v>1.0099673606771387</v>
      </c>
      <c r="V25" s="122">
        <v>18</v>
      </c>
      <c r="W25" s="34">
        <f t="shared" si="13"/>
        <v>291.16000000000003</v>
      </c>
      <c r="X25" s="117">
        <f t="shared" si="14"/>
        <v>83.79441715088187</v>
      </c>
      <c r="Y25" s="119">
        <f t="shared" si="15"/>
        <v>1.0874053189444199</v>
      </c>
      <c r="AB25" s="123"/>
      <c r="AC25" s="124"/>
      <c r="AD25" s="33"/>
      <c r="AE25" s="117"/>
      <c r="AF25" s="120"/>
      <c r="AH25" s="17">
        <v>20</v>
      </c>
      <c r="AI25" s="83">
        <f t="shared" si="16"/>
        <v>23.124719999999996</v>
      </c>
      <c r="AJ25" s="17" t="s">
        <v>59</v>
      </c>
      <c r="AK25" s="17" t="s">
        <v>59</v>
      </c>
      <c r="AL25" s="17" t="s">
        <v>61</v>
      </c>
      <c r="AM25" s="17" t="s">
        <v>61</v>
      </c>
    </row>
    <row r="26" spans="1:39" s="17" customFormat="1">
      <c r="A26" s="17">
        <v>17</v>
      </c>
      <c r="B26" s="83">
        <f t="shared" si="3"/>
        <v>19.143084000000002</v>
      </c>
      <c r="C26" s="13">
        <f t="shared" si="19"/>
        <v>19.143084000000002</v>
      </c>
      <c r="D26" s="69">
        <f t="shared" si="21"/>
        <v>0.87176761344928932</v>
      </c>
      <c r="E26" s="41">
        <f t="shared" si="22"/>
        <v>0.93853313939452898</v>
      </c>
      <c r="F26" s="109">
        <f t="shared" si="4"/>
        <v>1.0100559248211365</v>
      </c>
      <c r="G26" s="121">
        <f t="shared" si="23"/>
        <v>1.9805473911840708E-3</v>
      </c>
      <c r="H26" s="111">
        <f t="shared" si="5"/>
        <v>-12.294339126236341</v>
      </c>
      <c r="I26" s="112">
        <f t="shared" si="6"/>
        <v>2.0004636268545158E-3</v>
      </c>
      <c r="J26" s="111">
        <f t="shared" si="25"/>
        <v>-2.3620452550788817</v>
      </c>
      <c r="K26" s="113">
        <f t="shared" si="7"/>
        <v>1.0886249316655197</v>
      </c>
      <c r="L26" s="121">
        <f t="shared" si="24"/>
        <v>1.4257232355671578E-4</v>
      </c>
      <c r="M26" s="111">
        <f t="shared" si="8"/>
        <v>-84.60787443521167</v>
      </c>
      <c r="N26" s="112">
        <f t="shared" si="9"/>
        <v>1.5520778598932406E-4</v>
      </c>
      <c r="O26" s="111">
        <f t="shared" si="26"/>
        <v>-3.4813098598776016</v>
      </c>
      <c r="P26" s="115">
        <f t="shared" si="28"/>
        <v>8.187450854223183</v>
      </c>
      <c r="Q26" s="115">
        <f t="shared" si="27"/>
        <v>15.415052180753452</v>
      </c>
      <c r="R26" s="116">
        <v>17</v>
      </c>
      <c r="S26" s="33">
        <f t="shared" si="10"/>
        <v>290.16000000000003</v>
      </c>
      <c r="T26" s="117">
        <f t="shared" si="11"/>
        <v>10.005700430280839</v>
      </c>
      <c r="U26" s="118">
        <f t="shared" si="12"/>
        <v>1.0100559248211365</v>
      </c>
      <c r="V26" s="17">
        <v>17</v>
      </c>
      <c r="W26" s="34">
        <f t="shared" si="13"/>
        <v>290.16000000000003</v>
      </c>
      <c r="X26" s="117">
        <f t="shared" si="14"/>
        <v>84.915369259396854</v>
      </c>
      <c r="Y26" s="119">
        <f t="shared" si="15"/>
        <v>1.0886249316655197</v>
      </c>
      <c r="AH26" s="17">
        <v>19</v>
      </c>
      <c r="AI26" s="83">
        <f t="shared" si="16"/>
        <v>21.723027999999999</v>
      </c>
    </row>
    <row r="27" spans="1:39" s="17" customFormat="1">
      <c r="A27" s="17">
        <v>16</v>
      </c>
      <c r="B27" s="83">
        <f t="shared" si="3"/>
        <v>17.958855999999997</v>
      </c>
      <c r="C27" s="13">
        <f t="shared" si="19"/>
        <v>17.958855999999997</v>
      </c>
      <c r="D27" s="69">
        <f t="shared" si="21"/>
        <v>0.81783839194350538</v>
      </c>
      <c r="E27" s="41">
        <f t="shared" si="22"/>
        <v>0.93813807639354219</v>
      </c>
      <c r="F27" s="109">
        <f t="shared" si="4"/>
        <v>1.0101454345571919</v>
      </c>
      <c r="G27" s="121">
        <f t="shared" si="23"/>
        <v>1.979264672362546E-3</v>
      </c>
      <c r="H27" s="111">
        <f t="shared" si="5"/>
        <v>-12.93403532687709</v>
      </c>
      <c r="I27" s="112">
        <f t="shared" si="6"/>
        <v>1.9993451725673619E-3</v>
      </c>
      <c r="J27" s="111">
        <f t="shared" si="25"/>
        <v>-2.9198221786544964</v>
      </c>
      <c r="K27" s="113">
        <f t="shared" si="7"/>
        <v>1.089862028188606</v>
      </c>
      <c r="L27" s="121">
        <f t="shared" si="24"/>
        <v>1.4175652636257141E-4</v>
      </c>
      <c r="M27" s="111">
        <f t="shared" si="8"/>
        <v>-89.845737639990929</v>
      </c>
      <c r="N27" s="112">
        <f t="shared" si="9"/>
        <v>1.5449505533048367E-4</v>
      </c>
      <c r="O27" s="111">
        <f t="shared" si="26"/>
        <v>-8.057429659815817</v>
      </c>
      <c r="P27" s="115">
        <f t="shared" si="28"/>
        <v>8.2042114087530127</v>
      </c>
      <c r="Q27" s="115">
        <f t="shared" si="27"/>
        <v>15.301147769420155</v>
      </c>
      <c r="R27" s="122">
        <v>16</v>
      </c>
      <c r="S27" s="33">
        <f t="shared" si="10"/>
        <v>289.16000000000003</v>
      </c>
      <c r="T27" s="117">
        <f t="shared" si="11"/>
        <v>10.094315098020239</v>
      </c>
      <c r="U27" s="118">
        <f t="shared" si="12"/>
        <v>1.0101454345571919</v>
      </c>
      <c r="V27" s="122">
        <v>16</v>
      </c>
      <c r="W27" s="34">
        <f t="shared" si="13"/>
        <v>289.16000000000003</v>
      </c>
      <c r="X27" s="117">
        <f t="shared" si="14"/>
        <v>86.051108585692404</v>
      </c>
      <c r="Y27" s="119">
        <f t="shared" si="15"/>
        <v>1.089862028188606</v>
      </c>
      <c r="AH27" s="17">
        <v>18</v>
      </c>
      <c r="AI27" s="83">
        <f t="shared" si="16"/>
        <v>20.396812000000001</v>
      </c>
    </row>
    <row r="28" spans="1:39" s="17" customFormat="1">
      <c r="A28" s="17">
        <v>15</v>
      </c>
      <c r="B28" s="83">
        <f t="shared" si="3"/>
        <v>16.841139999999999</v>
      </c>
      <c r="C28" s="13">
        <f t="shared" si="19"/>
        <v>16.841139999999999</v>
      </c>
      <c r="D28" s="69">
        <f t="shared" si="21"/>
        <v>0.76693809762133225</v>
      </c>
      <c r="E28" s="41">
        <f t="shared" si="22"/>
        <v>0.93776240535588695</v>
      </c>
      <c r="F28" s="109">
        <f t="shared" si="4"/>
        <v>1.0102359032972879</v>
      </c>
      <c r="G28" s="121">
        <f t="shared" si="23"/>
        <v>1.9779632480944075E-3</v>
      </c>
      <c r="H28" s="111">
        <f t="shared" si="5"/>
        <v>-13.583059996804536</v>
      </c>
      <c r="I28" s="112">
        <f t="shared" si="6"/>
        <v>1.9982094886274913E-3</v>
      </c>
      <c r="J28" s="111">
        <f t="shared" si="25"/>
        <v>-3.4861915881252425</v>
      </c>
      <c r="K28" s="113">
        <f t="shared" si="7"/>
        <v>1.0911169131453013</v>
      </c>
      <c r="L28" s="121">
        <f t="shared" si="24"/>
        <v>1.4092895977789436E-4</v>
      </c>
      <c r="M28" s="111">
        <f t="shared" si="8"/>
        <v>-95.1591667550924</v>
      </c>
      <c r="N28" s="112">
        <f t="shared" si="9"/>
        <v>1.5376997156563442E-4</v>
      </c>
      <c r="O28" s="111">
        <f t="shared" si="26"/>
        <v>-12.712863141994045</v>
      </c>
      <c r="P28" s="115">
        <f t="shared" si="28"/>
        <v>8.2197827148337339</v>
      </c>
      <c r="Q28" s="115">
        <f t="shared" si="27"/>
        <v>15.176669563007895</v>
      </c>
      <c r="R28" s="116">
        <v>15</v>
      </c>
      <c r="S28" s="33">
        <f t="shared" si="10"/>
        <v>288.16000000000003</v>
      </c>
      <c r="T28" s="117">
        <f t="shared" si="11"/>
        <v>10.183871201575037</v>
      </c>
      <c r="U28" s="118">
        <f t="shared" si="12"/>
        <v>1.0102359032972879</v>
      </c>
      <c r="V28" s="17">
        <v>15</v>
      </c>
      <c r="W28" s="34">
        <f t="shared" si="13"/>
        <v>288.16000000000003</v>
      </c>
      <c r="X28" s="117">
        <f t="shared" si="14"/>
        <v>87.20186256262717</v>
      </c>
      <c r="Y28" s="119">
        <f t="shared" si="15"/>
        <v>1.0911169131453013</v>
      </c>
      <c r="AH28" s="17">
        <v>17</v>
      </c>
      <c r="AI28" s="83">
        <f t="shared" si="16"/>
        <v>19.143084000000002</v>
      </c>
    </row>
    <row r="29" spans="1:39" s="17" customFormat="1">
      <c r="A29" s="17">
        <v>14</v>
      </c>
      <c r="B29" s="83">
        <f t="shared" si="3"/>
        <v>15.786948000000001</v>
      </c>
      <c r="C29" s="13">
        <f t="shared" si="19"/>
        <v>15.786948000000001</v>
      </c>
      <c r="D29" s="69">
        <f t="shared" si="21"/>
        <v>0.71893065827888702</v>
      </c>
      <c r="E29" s="41">
        <f t="shared" si="22"/>
        <v>0.93740376245313561</v>
      </c>
      <c r="F29" s="109">
        <f t="shared" si="4"/>
        <v>1.0103273446916801</v>
      </c>
      <c r="G29" s="121">
        <f t="shared" si="23"/>
        <v>1.9766432563610059E-3</v>
      </c>
      <c r="H29" s="111">
        <f t="shared" si="5"/>
        <v>-14.241344324253946</v>
      </c>
      <c r="I29" s="112">
        <f t="shared" si="6"/>
        <v>1.997056732601931E-3</v>
      </c>
      <c r="J29" s="111">
        <f t="shared" si="25"/>
        <v>-4.0610749042833127</v>
      </c>
      <c r="K29" s="113">
        <f t="shared" si="7"/>
        <v>1.0923898977509201</v>
      </c>
      <c r="L29" s="121">
        <f t="shared" si="24"/>
        <v>1.4008981323924161E-4</v>
      </c>
      <c r="M29" s="111">
        <f t="shared" si="8"/>
        <v>-100.54694549443587</v>
      </c>
      <c r="N29" s="112">
        <f t="shared" si="9"/>
        <v>1.5303269676036064E-4</v>
      </c>
      <c r="O29" s="111">
        <f t="shared" si="26"/>
        <v>-17.446569756913945</v>
      </c>
      <c r="P29" s="115">
        <f t="shared" si="28"/>
        <v>8.2342041973928453</v>
      </c>
      <c r="Q29" s="115">
        <f t="shared" si="27"/>
        <v>15.042029477352557</v>
      </c>
      <c r="R29" s="122">
        <v>14</v>
      </c>
      <c r="S29" s="33">
        <f t="shared" si="10"/>
        <v>287.16000000000003</v>
      </c>
      <c r="T29" s="117">
        <f t="shared" si="11"/>
        <v>10.274381998052657</v>
      </c>
      <c r="U29" s="118">
        <f t="shared" si="12"/>
        <v>1.0103273446916801</v>
      </c>
      <c r="V29" s="122">
        <v>14</v>
      </c>
      <c r="W29" s="34">
        <f t="shared" si="13"/>
        <v>287.16000000000003</v>
      </c>
      <c r="X29" s="117">
        <f t="shared" si="14"/>
        <v>88.367862818262708</v>
      </c>
      <c r="Y29" s="119">
        <f t="shared" si="15"/>
        <v>1.0923898977509201</v>
      </c>
      <c r="AH29" s="17">
        <v>16</v>
      </c>
      <c r="AI29" s="83">
        <f t="shared" si="16"/>
        <v>17.958855999999997</v>
      </c>
    </row>
    <row r="30" spans="1:39" s="17" customFormat="1">
      <c r="A30" s="17">
        <v>13</v>
      </c>
      <c r="B30" s="83">
        <f t="shared" si="3"/>
        <v>14.793291999999999</v>
      </c>
      <c r="C30" s="13">
        <f t="shared" si="19"/>
        <v>14.793291999999999</v>
      </c>
      <c r="D30" s="69">
        <f t="shared" si="21"/>
        <v>0.67368000171228748</v>
      </c>
      <c r="E30" s="41">
        <f t="shared" si="22"/>
        <v>0.93705838519262874</v>
      </c>
      <c r="F30" s="109">
        <f t="shared" si="4"/>
        <v>1.010419772633995</v>
      </c>
      <c r="G30" s="121">
        <f t="shared" si="23"/>
        <v>1.9753047589529142E-3</v>
      </c>
      <c r="H30" s="111">
        <f t="shared" si="5"/>
        <v>-14.908857494058347</v>
      </c>
      <c r="I30" s="112">
        <f t="shared" si="6"/>
        <v>1.9958869854240519E-3</v>
      </c>
      <c r="J30" s="111">
        <f t="shared" ref="J30:J43" si="29">(I30/F$10-1)*1000</f>
        <v>-4.6444317653839828</v>
      </c>
      <c r="K30" s="113">
        <f t="shared" si="7"/>
        <v>1.0936812999767926</v>
      </c>
      <c r="L30" s="121">
        <f t="shared" si="24"/>
        <v>1.3923923209917873E-4</v>
      </c>
      <c r="M30" s="111">
        <f t="shared" si="8"/>
        <v>-106.00814061522479</v>
      </c>
      <c r="N30" s="112">
        <f t="shared" si="9"/>
        <v>1.5228334437000015E-4</v>
      </c>
      <c r="O30" s="111">
        <f t="shared" ref="O30:O43" si="30">(N30/K$10-1)*1000</f>
        <v>-22.257821059389006</v>
      </c>
      <c r="P30" s="115">
        <f t="shared" si="28"/>
        <v>8.2475267255745557</v>
      </c>
      <c r="Q30" s="115">
        <f t="shared" ref="Q30:Q43" si="31">O30-8*J30</f>
        <v>14.897633063682857</v>
      </c>
      <c r="R30" s="116">
        <v>13</v>
      </c>
      <c r="S30" s="33">
        <f t="shared" si="10"/>
        <v>286.16000000000003</v>
      </c>
      <c r="T30" s="117">
        <f t="shared" si="11"/>
        <v>10.36586097786865</v>
      </c>
      <c r="U30" s="118">
        <f t="shared" si="12"/>
        <v>1.010419772633995</v>
      </c>
      <c r="V30" s="17">
        <v>13</v>
      </c>
      <c r="W30" s="34">
        <f t="shared" si="13"/>
        <v>286.16000000000003</v>
      </c>
      <c r="X30" s="117">
        <f t="shared" si="14"/>
        <v>89.549345267175724</v>
      </c>
      <c r="Y30" s="119">
        <f t="shared" si="15"/>
        <v>1.0936812999767926</v>
      </c>
      <c r="AH30" s="17">
        <v>15</v>
      </c>
      <c r="AI30" s="83">
        <f t="shared" si="16"/>
        <v>16.841139999999999</v>
      </c>
    </row>
    <row r="31" spans="1:39" s="17" customFormat="1">
      <c r="A31" s="17">
        <v>12</v>
      </c>
      <c r="B31" s="83">
        <f t="shared" si="3"/>
        <v>13.857184</v>
      </c>
      <c r="C31" s="13">
        <f t="shared" si="19"/>
        <v>13.857184</v>
      </c>
      <c r="D31" s="69">
        <f t="shared" si="21"/>
        <v>0.63105005571765116</v>
      </c>
      <c r="E31" s="41">
        <f t="shared" si="22"/>
        <v>0.9367207785799132</v>
      </c>
      <c r="F31" s="109">
        <f t="shared" si="4"/>
        <v>1.0105132012664595</v>
      </c>
      <c r="G31" s="121">
        <f t="shared" si="23"/>
        <v>1.9739477003919642E-3</v>
      </c>
      <c r="H31" s="111">
        <f t="shared" si="5"/>
        <v>-15.58562717336709</v>
      </c>
      <c r="I31" s="112">
        <f t="shared" si="6"/>
        <v>1.9947002098556496E-3</v>
      </c>
      <c r="J31" s="111">
        <f t="shared" si="29"/>
        <v>-5.2362807422453583</v>
      </c>
      <c r="K31" s="113">
        <f t="shared" si="7"/>
        <v>1.0949914447279114</v>
      </c>
      <c r="L31" s="121">
        <f t="shared" si="24"/>
        <v>1.3837729189204972E-4</v>
      </c>
      <c r="M31" s="111">
        <f t="shared" si="8"/>
        <v>-111.54226714574811</v>
      </c>
      <c r="N31" s="112">
        <f t="shared" si="9"/>
        <v>1.5152195076641143E-4</v>
      </c>
      <c r="O31" s="111">
        <f t="shared" si="30"/>
        <v>-27.146383522237972</v>
      </c>
      <c r="P31" s="115">
        <f t="shared" ref="P31:P43" si="32">(O30-O31)/(J30-J31)</f>
        <v>8.2598139964242581</v>
      </c>
      <c r="Q31" s="115">
        <f t="shared" si="31"/>
        <v>14.743862415724895</v>
      </c>
      <c r="R31" s="122">
        <v>12</v>
      </c>
      <c r="S31" s="33">
        <f t="shared" si="10"/>
        <v>285.16000000000003</v>
      </c>
      <c r="T31" s="117">
        <f t="shared" si="11"/>
        <v>10.458321869682052</v>
      </c>
      <c r="U31" s="118">
        <f t="shared" si="12"/>
        <v>1.0105132012664595</v>
      </c>
      <c r="V31" s="122">
        <v>12</v>
      </c>
      <c r="W31" s="34">
        <f t="shared" si="13"/>
        <v>285.16000000000003</v>
      </c>
      <c r="X31" s="117">
        <f t="shared" si="14"/>
        <v>90.746550204071454</v>
      </c>
      <c r="Y31" s="119">
        <f t="shared" si="15"/>
        <v>1.0949914447279114</v>
      </c>
      <c r="AH31" s="17">
        <v>14</v>
      </c>
      <c r="AI31" s="83">
        <f t="shared" si="16"/>
        <v>15.786948000000001</v>
      </c>
    </row>
    <row r="32" spans="1:39" s="17" customFormat="1">
      <c r="A32" s="17">
        <v>11</v>
      </c>
      <c r="B32" s="83">
        <f t="shared" si="3"/>
        <v>12.975636</v>
      </c>
      <c r="C32" s="13">
        <f t="shared" si="19"/>
        <v>12.975636</v>
      </c>
      <c r="D32" s="69">
        <f t="shared" si="21"/>
        <v>0.5909047480910955</v>
      </c>
      <c r="E32" s="41">
        <f t="shared" si="22"/>
        <v>0.93638332290312365</v>
      </c>
      <c r="F32" s="109">
        <f t="shared" si="4"/>
        <v>1.0106076449852577</v>
      </c>
      <c r="G32" s="121">
        <f t="shared" si="23"/>
        <v>1.9725718564078966E-3</v>
      </c>
      <c r="H32" s="111">
        <f t="shared" si="5"/>
        <v>-16.271765206514743</v>
      </c>
      <c r="I32" s="112">
        <f t="shared" si="6"/>
        <v>1.9934961983685824E-3</v>
      </c>
      <c r="J32" s="111">
        <f t="shared" si="29"/>
        <v>-5.8367253298511335</v>
      </c>
      <c r="K32" s="113">
        <f t="shared" si="7"/>
        <v>1.0963206640260972</v>
      </c>
      <c r="L32" s="121">
        <f t="shared" si="24"/>
        <v>1.3750396630130891E-4</v>
      </c>
      <c r="M32" s="111">
        <f t="shared" si="8"/>
        <v>-117.14949405259122</v>
      </c>
      <c r="N32" s="112">
        <f t="shared" si="9"/>
        <v>1.5074843964167308E-4</v>
      </c>
      <c r="O32" s="111">
        <f t="shared" si="30"/>
        <v>-32.112747083960834</v>
      </c>
      <c r="P32" s="115">
        <f t="shared" si="32"/>
        <v>8.2711438561314043</v>
      </c>
      <c r="Q32" s="115">
        <f t="shared" si="31"/>
        <v>14.581055554848234</v>
      </c>
      <c r="R32" s="116">
        <v>11</v>
      </c>
      <c r="S32" s="33">
        <f t="shared" si="10"/>
        <v>284.16000000000003</v>
      </c>
      <c r="T32" s="117">
        <f t="shared" si="11"/>
        <v>10.551778645452885</v>
      </c>
      <c r="U32" s="118">
        <f t="shared" si="12"/>
        <v>1.0106076449852577</v>
      </c>
      <c r="V32" s="17">
        <v>11</v>
      </c>
      <c r="W32" s="34">
        <f t="shared" si="13"/>
        <v>284.16000000000003</v>
      </c>
      <c r="X32" s="117">
        <f t="shared" si="14"/>
        <v>91.95972239976463</v>
      </c>
      <c r="Y32" s="119">
        <f t="shared" si="15"/>
        <v>1.0963206640260972</v>
      </c>
      <c r="AH32" s="17">
        <v>13</v>
      </c>
      <c r="AI32" s="83">
        <f t="shared" si="16"/>
        <v>14.793291999999999</v>
      </c>
    </row>
    <row r="33" spans="1:35">
      <c r="A33">
        <v>10</v>
      </c>
      <c r="B33" s="22">
        <f t="shared" si="3"/>
        <v>12.145659999999999</v>
      </c>
      <c r="C33" s="13">
        <f t="shared" si="19"/>
        <v>12.145659999999999</v>
      </c>
      <c r="D33" s="69">
        <f t="shared" si="21"/>
        <v>0.55310800662873827</v>
      </c>
      <c r="E33" s="41">
        <f t="shared" si="22"/>
        <v>0.93603581358170029</v>
      </c>
      <c r="F33" s="44">
        <f t="shared" si="4"/>
        <v>1.0107031184460267</v>
      </c>
      <c r="G33" s="12">
        <f t="shared" si="23"/>
        <v>1.9711767699393465E-3</v>
      </c>
      <c r="H33" s="13">
        <f t="shared" si="5"/>
        <v>-16.96749953154475</v>
      </c>
      <c r="I33" s="45">
        <f t="shared" si="6"/>
        <v>1.9922745083860638E-3</v>
      </c>
      <c r="J33" s="111">
        <f t="shared" si="29"/>
        <v>-6.4459862427369563</v>
      </c>
      <c r="K33" s="24">
        <f t="shared" si="7"/>
        <v>1.0976692971988744</v>
      </c>
      <c r="L33" s="121">
        <f t="shared" si="24"/>
        <v>1.3661908767856009E-4</v>
      </c>
      <c r="M33" s="13">
        <f t="shared" si="8"/>
        <v>-122.83089772995126</v>
      </c>
      <c r="N33" s="45">
        <f t="shared" si="9"/>
        <v>1.4996257795607646E-4</v>
      </c>
      <c r="O33" s="111">
        <f t="shared" si="30"/>
        <v>-37.158407986667918</v>
      </c>
      <c r="P33" s="115">
        <f t="shared" si="32"/>
        <v>8.281609399178139</v>
      </c>
      <c r="Q33" s="115">
        <f t="shared" si="31"/>
        <v>14.409481955227733</v>
      </c>
      <c r="R33" s="2">
        <v>10</v>
      </c>
      <c r="S33" s="33">
        <f t="shared" si="10"/>
        <v>283.16000000000003</v>
      </c>
      <c r="T33" s="36">
        <f t="shared" si="11"/>
        <v>10.646245525625162</v>
      </c>
      <c r="U33" s="43">
        <f t="shared" si="12"/>
        <v>1.0107031184460267</v>
      </c>
      <c r="V33" s="2">
        <v>10</v>
      </c>
      <c r="W33" s="34">
        <f t="shared" si="13"/>
        <v>283.16000000000003</v>
      </c>
      <c r="X33" s="36">
        <f t="shared" si="14"/>
        <v>93.189111199596866</v>
      </c>
      <c r="Y33" s="40">
        <f t="shared" si="15"/>
        <v>1.0976692971988744</v>
      </c>
      <c r="AH33">
        <v>12</v>
      </c>
      <c r="AI33" s="22">
        <f t="shared" si="16"/>
        <v>13.857184</v>
      </c>
    </row>
    <row r="34" spans="1:35">
      <c r="A34">
        <v>9</v>
      </c>
      <c r="B34" s="22">
        <f t="shared" si="3"/>
        <v>11.364268000000001</v>
      </c>
      <c r="C34" s="13">
        <f t="shared" si="19"/>
        <v>11.364268000000001</v>
      </c>
      <c r="D34" s="69">
        <f t="shared" si="21"/>
        <v>0.51752375912669701</v>
      </c>
      <c r="E34" s="41">
        <f t="shared" si="22"/>
        <v>0.93566492063831863</v>
      </c>
      <c r="F34" s="44">
        <f t="shared" si="4"/>
        <v>1.0107996365694898</v>
      </c>
      <c r="G34" s="12">
        <f t="shared" si="23"/>
        <v>1.9697616722240676E-3</v>
      </c>
      <c r="H34" s="13">
        <f t="shared" si="5"/>
        <v>-17.673213532780952</v>
      </c>
      <c r="I34" s="45">
        <f t="shared" si="6"/>
        <v>1.9910343824125981E-3</v>
      </c>
      <c r="J34" s="111">
        <f t="shared" si="29"/>
        <v>-7.064441246460107</v>
      </c>
      <c r="K34" s="24">
        <f t="shared" si="7"/>
        <v>1.0990376910742683</v>
      </c>
      <c r="L34" s="121">
        <f t="shared" si="24"/>
        <v>1.3572229875079408E-4</v>
      </c>
      <c r="M34" s="13">
        <f t="shared" si="8"/>
        <v>-128.58877206552754</v>
      </c>
      <c r="N34" s="45">
        <f t="shared" si="9"/>
        <v>1.4916392184636477E-4</v>
      </c>
      <c r="O34" s="111">
        <f t="shared" si="30"/>
        <v>-42.286216074704505</v>
      </c>
      <c r="P34" s="115">
        <f t="shared" si="32"/>
        <v>8.2913195902155472</v>
      </c>
      <c r="Q34" s="115">
        <f t="shared" si="31"/>
        <v>14.22931389697635</v>
      </c>
      <c r="R34" s="42">
        <v>9</v>
      </c>
      <c r="S34" s="33">
        <f t="shared" si="10"/>
        <v>282.16000000000003</v>
      </c>
      <c r="T34" s="36">
        <f t="shared" si="11"/>
        <v>10.741736984439129</v>
      </c>
      <c r="U34" s="43">
        <f t="shared" si="12"/>
        <v>1.0107996365694898</v>
      </c>
      <c r="V34">
        <v>9</v>
      </c>
      <c r="W34" s="34">
        <f t="shared" si="13"/>
        <v>282.16000000000003</v>
      </c>
      <c r="X34" s="36">
        <f t="shared" si="14"/>
        <v>94.434970624360048</v>
      </c>
      <c r="Y34" s="40">
        <f t="shared" si="15"/>
        <v>1.0990376910742683</v>
      </c>
      <c r="AH34">
        <v>11</v>
      </c>
      <c r="AI34" s="22">
        <f t="shared" si="16"/>
        <v>12.975636</v>
      </c>
    </row>
    <row r="35" spans="1:35">
      <c r="A35">
        <v>8</v>
      </c>
      <c r="B35" s="22">
        <f t="shared" si="3"/>
        <v>10.628472</v>
      </c>
      <c r="C35" s="13">
        <f t="shared" si="19"/>
        <v>10.628472</v>
      </c>
      <c r="D35" s="69">
        <f t="shared" si="21"/>
        <v>0.48401593338108917</v>
      </c>
      <c r="E35" s="41">
        <f t="shared" si="22"/>
        <v>0.93525355086662865</v>
      </c>
      <c r="F35" s="44">
        <f t="shared" si="4"/>
        <v>1.0108972145472337</v>
      </c>
      <c r="G35" s="12">
        <f t="shared" si="23"/>
        <v>1.9683253859998965E-3</v>
      </c>
      <c r="H35" s="13">
        <f t="shared" si="5"/>
        <v>-18.389494314833165</v>
      </c>
      <c r="I35" s="45">
        <f t="shared" si="6"/>
        <v>1.9897746500299037E-3</v>
      </c>
      <c r="J35" s="111">
        <f t="shared" si="29"/>
        <v>-7.6926740325634624</v>
      </c>
      <c r="K35" s="24">
        <f t="shared" si="7"/>
        <v>1.100426200181734</v>
      </c>
      <c r="L35" s="121">
        <f t="shared" si="24"/>
        <v>1.3481299386585436E-4</v>
      </c>
      <c r="M35" s="13">
        <f t="shared" si="8"/>
        <v>-134.42700567669752</v>
      </c>
      <c r="N35" s="45">
        <f t="shared" si="9"/>
        <v>1.4835175057492553E-4</v>
      </c>
      <c r="O35" s="111">
        <f t="shared" si="30"/>
        <v>-47.500798876882634</v>
      </c>
      <c r="P35" s="115">
        <f t="shared" si="32"/>
        <v>8.3003990201177391</v>
      </c>
      <c r="Q35" s="115">
        <f t="shared" si="31"/>
        <v>14.040593383625065</v>
      </c>
      <c r="R35" s="2">
        <v>8</v>
      </c>
      <c r="S35" s="33">
        <f t="shared" si="10"/>
        <v>281.16000000000003</v>
      </c>
      <c r="T35" s="36">
        <f t="shared" si="11"/>
        <v>10.838267755376222</v>
      </c>
      <c r="U35" s="43">
        <f t="shared" si="12"/>
        <v>1.0108972145472337</v>
      </c>
      <c r="V35" s="2">
        <v>8</v>
      </c>
      <c r="W35" s="34">
        <f t="shared" si="13"/>
        <v>281.16000000000003</v>
      </c>
      <c r="X35" s="36">
        <f t="shared" si="14"/>
        <v>95.697559473798364</v>
      </c>
      <c r="Y35" s="40">
        <f t="shared" si="15"/>
        <v>1.100426200181734</v>
      </c>
      <c r="AH35">
        <v>10</v>
      </c>
      <c r="AI35" s="22">
        <f t="shared" si="16"/>
        <v>12.145659999999999</v>
      </c>
    </row>
    <row r="36" spans="1:35">
      <c r="A36">
        <v>7</v>
      </c>
      <c r="B36" s="22">
        <f t="shared" si="3"/>
        <v>9.9352839999999993</v>
      </c>
      <c r="C36" s="13">
        <f t="shared" si="19"/>
        <v>9.9352839999999993</v>
      </c>
      <c r="D36" s="69">
        <f t="shared" si="21"/>
        <v>0.45244845718803239</v>
      </c>
      <c r="E36" s="41">
        <f t="shared" si="22"/>
        <v>0.93478008880298125</v>
      </c>
      <c r="F36" s="44">
        <f t="shared" si="4"/>
        <v>1.0109958678476334</v>
      </c>
      <c r="G36" s="12">
        <f t="shared" si="23"/>
        <v>1.9668662070823979E-3</v>
      </c>
      <c r="H36" s="13">
        <f t="shared" si="5"/>
        <v>-19.117191760224415</v>
      </c>
      <c r="I36" s="45">
        <f t="shared" si="6"/>
        <v>1.9884936079694522E-3</v>
      </c>
      <c r="J36" s="111">
        <f t="shared" si="29"/>
        <v>-8.3315340268041993</v>
      </c>
      <c r="K36" s="24">
        <f t="shared" si="7"/>
        <v>1.1018351869594436</v>
      </c>
      <c r="L36" s="121">
        <f t="shared" si="24"/>
        <v>1.338902477276528E-4</v>
      </c>
      <c r="M36" s="13">
        <f t="shared" si="8"/>
        <v>-140.35153946932388</v>
      </c>
      <c r="N36" s="45">
        <f t="shared" si="9"/>
        <v>1.4752498613704453E-4</v>
      </c>
      <c r="O36" s="111">
        <f t="shared" si="30"/>
        <v>-52.809077771784672</v>
      </c>
      <c r="P36" s="115">
        <f t="shared" si="32"/>
        <v>8.3089862297775348</v>
      </c>
      <c r="Q36" s="115">
        <f t="shared" si="31"/>
        <v>13.843194442648922</v>
      </c>
      <c r="R36" s="2">
        <v>7</v>
      </c>
      <c r="S36" s="33">
        <f t="shared" si="10"/>
        <v>280.16000000000003</v>
      </c>
      <c r="T36" s="36">
        <f t="shared" si="11"/>
        <v>10.935852836740754</v>
      </c>
      <c r="U36" s="43">
        <f t="shared" si="12"/>
        <v>1.0109958678476334</v>
      </c>
      <c r="V36">
        <v>7</v>
      </c>
      <c r="W36" s="34">
        <f t="shared" si="13"/>
        <v>280.16000000000003</v>
      </c>
      <c r="X36" s="36">
        <f t="shared" si="14"/>
        <v>96.977141432765265</v>
      </c>
      <c r="Y36" s="40">
        <f t="shared" si="15"/>
        <v>1.1018351869594436</v>
      </c>
      <c r="AH36">
        <v>9</v>
      </c>
      <c r="AI36" s="22">
        <f t="shared" si="16"/>
        <v>11.364268000000001</v>
      </c>
    </row>
    <row r="37" spans="1:35">
      <c r="A37">
        <v>6</v>
      </c>
      <c r="B37" s="22">
        <f t="shared" si="3"/>
        <v>9.2817159999999994</v>
      </c>
      <c r="C37" s="13">
        <f t="shared" si="19"/>
        <v>9.2817159999999994</v>
      </c>
      <c r="D37" s="69">
        <f t="shared" si="21"/>
        <v>0.42268525834364423</v>
      </c>
      <c r="E37" s="41">
        <f t="shared" si="22"/>
        <v>0.93421748185557651</v>
      </c>
      <c r="F37" s="44">
        <f t="shared" si="4"/>
        <v>1.0110956122219286</v>
      </c>
      <c r="G37" s="12">
        <f t="shared" si="23"/>
        <v>1.9653817595038947E-3</v>
      </c>
      <c r="H37" s="13">
        <f t="shared" si="5"/>
        <v>-19.857490772045349</v>
      </c>
      <c r="I37" s="45">
        <f t="shared" si="6"/>
        <v>1.9871888733754015E-3</v>
      </c>
      <c r="J37" s="111">
        <f t="shared" si="29"/>
        <v>-8.9822095674239044</v>
      </c>
      <c r="K37" s="24">
        <f t="shared" si="7"/>
        <v>1.1032650219681621</v>
      </c>
      <c r="L37" s="121">
        <f t="shared" si="24"/>
        <v>1.3295272900189212E-4</v>
      </c>
      <c r="M37" s="13">
        <f t="shared" si="8"/>
        <v>-146.37092133616613</v>
      </c>
      <c r="N37" s="45">
        <f t="shared" si="9"/>
        <v>1.466820954829996E-4</v>
      </c>
      <c r="O37" s="111">
        <f t="shared" si="30"/>
        <v>-58.220895775283445</v>
      </c>
      <c r="P37" s="115">
        <f t="shared" si="32"/>
        <v>8.3172298106434788</v>
      </c>
      <c r="Q37" s="115">
        <f t="shared" si="31"/>
        <v>13.63678076410779</v>
      </c>
      <c r="R37" s="42">
        <v>6</v>
      </c>
      <c r="S37" s="33">
        <f t="shared" si="10"/>
        <v>279.16000000000003</v>
      </c>
      <c r="T37" s="36">
        <f t="shared" si="11"/>
        <v>11.034507497382123</v>
      </c>
      <c r="U37" s="43">
        <f t="shared" si="12"/>
        <v>1.0110956122219286</v>
      </c>
      <c r="V37" s="2">
        <v>6</v>
      </c>
      <c r="W37" s="34">
        <f t="shared" si="13"/>
        <v>279.16000000000003</v>
      </c>
      <c r="X37" s="36">
        <f t="shared" si="14"/>
        <v>98.273985180112035</v>
      </c>
      <c r="Y37" s="40">
        <f t="shared" si="15"/>
        <v>1.1032650219681621</v>
      </c>
      <c r="AH37">
        <v>8</v>
      </c>
      <c r="AI37" s="22">
        <f t="shared" si="16"/>
        <v>10.628472</v>
      </c>
    </row>
    <row r="38" spans="1:35">
      <c r="A38">
        <v>5</v>
      </c>
      <c r="B38" s="22">
        <f t="shared" si="3"/>
        <v>8.6647800000000004</v>
      </c>
      <c r="C38" s="13">
        <f t="shared" si="19"/>
        <v>8.6647800000000004</v>
      </c>
      <c r="D38" s="69">
        <f t="shared" si="21"/>
        <v>0.39459026464404234</v>
      </c>
      <c r="E38" s="41">
        <f t="shared" si="22"/>
        <v>0.93353211841431061</v>
      </c>
      <c r="F38" s="44">
        <f t="shared" si="4"/>
        <v>1.0111964637104567</v>
      </c>
      <c r="G38" s="12">
        <f t="shared" si="23"/>
        <v>1.9638688178166678E-3</v>
      </c>
      <c r="H38" s="13">
        <f t="shared" si="5"/>
        <v>-20.611999891947065</v>
      </c>
      <c r="I38" s="45">
        <f t="shared" si="6"/>
        <v>1.9858572037674497E-3</v>
      </c>
      <c r="J38" s="111">
        <f t="shared" si="29"/>
        <v>-9.6463176902803482</v>
      </c>
      <c r="K38" s="24">
        <f t="shared" si="7"/>
        <v>1.1047160841119532</v>
      </c>
      <c r="L38" s="121">
        <f t="shared" si="24"/>
        <v>1.3199859533785893E-4</v>
      </c>
      <c r="M38" s="13">
        <f t="shared" si="8"/>
        <v>-152.49698017426039</v>
      </c>
      <c r="N38" s="45">
        <f t="shared" si="9"/>
        <v>1.4582097134991785E-4</v>
      </c>
      <c r="O38" s="111">
        <f t="shared" si="30"/>
        <v>-63.749782665053822</v>
      </c>
      <c r="P38" s="115">
        <f t="shared" si="32"/>
        <v>8.3252812297938448</v>
      </c>
      <c r="Q38" s="115">
        <f t="shared" si="31"/>
        <v>13.420758857188964</v>
      </c>
      <c r="R38" s="2">
        <v>5</v>
      </c>
      <c r="S38" s="33">
        <f t="shared" si="10"/>
        <v>278.16000000000003</v>
      </c>
      <c r="T38" s="36">
        <f t="shared" si="11"/>
        <v>11.134247282561624</v>
      </c>
      <c r="U38" s="43">
        <f t="shared" si="12"/>
        <v>1.0111964637104567</v>
      </c>
      <c r="V38">
        <v>5</v>
      </c>
      <c r="W38" s="34">
        <f t="shared" si="13"/>
        <v>278.16000000000003</v>
      </c>
      <c r="X38" s="36">
        <f t="shared" si="14"/>
        <v>99.588364500387044</v>
      </c>
      <c r="Y38" s="40">
        <f t="shared" si="15"/>
        <v>1.1047160841119532</v>
      </c>
      <c r="AH38">
        <v>7</v>
      </c>
      <c r="AI38" s="22">
        <f t="shared" si="16"/>
        <v>9.9352839999999993</v>
      </c>
    </row>
    <row r="39" spans="1:35">
      <c r="A39">
        <v>4</v>
      </c>
      <c r="B39" s="22">
        <f t="shared" si="3"/>
        <v>8.0814880000000002</v>
      </c>
      <c r="C39" s="13">
        <f t="shared" si="19"/>
        <v>8.0814880000000002</v>
      </c>
      <c r="D39" s="69">
        <f t="shared" si="21"/>
        <v>0.36802740388534416</v>
      </c>
      <c r="E39" s="41">
        <f t="shared" si="22"/>
        <v>0.9326824224042618</v>
      </c>
      <c r="F39" s="44">
        <f t="shared" si="4"/>
        <v>1.0112984386490478</v>
      </c>
      <c r="G39" s="12">
        <f t="shared" si="23"/>
        <v>1.9623230878093043E-3</v>
      </c>
      <c r="H39" s="13">
        <f t="shared" si="5"/>
        <v>-21.382860657637949</v>
      </c>
      <c r="I39" s="45">
        <f t="shared" si="6"/>
        <v>1.9844942748265277E-3</v>
      </c>
      <c r="J39" s="111">
        <f t="shared" si="29"/>
        <v>-10.326014947871665</v>
      </c>
      <c r="K39" s="24">
        <f t="shared" si="7"/>
        <v>1.10618876086597</v>
      </c>
      <c r="L39" s="121">
        <f t="shared" si="24"/>
        <v>1.310253651105036E-4</v>
      </c>
      <c r="M39" s="13">
        <f t="shared" si="8"/>
        <v>-158.7456493707634</v>
      </c>
      <c r="N39" s="45">
        <f t="shared" si="9"/>
        <v>1.4493878627359926E-4</v>
      </c>
      <c r="O39" s="111">
        <f t="shared" si="30"/>
        <v>-69.413892304338589</v>
      </c>
      <c r="P39" s="115">
        <f t="shared" si="32"/>
        <v>8.333283055101635</v>
      </c>
      <c r="Q39" s="115">
        <f t="shared" si="31"/>
        <v>13.194227278634727</v>
      </c>
      <c r="R39" s="42">
        <v>4</v>
      </c>
      <c r="S39" s="33">
        <f t="shared" si="10"/>
        <v>277.16000000000003</v>
      </c>
      <c r="T39" s="36">
        <f t="shared" si="11"/>
        <v>11.235088019968156</v>
      </c>
      <c r="U39" s="43">
        <f t="shared" si="12"/>
        <v>1.0112984386490478</v>
      </c>
      <c r="V39" s="2">
        <v>4</v>
      </c>
      <c r="W39" s="34">
        <f t="shared" si="13"/>
        <v>277.16000000000003</v>
      </c>
      <c r="X39" s="36">
        <f t="shared" si="14"/>
        <v>100.92055839843168</v>
      </c>
      <c r="Y39" s="40">
        <f t="shared" si="15"/>
        <v>1.10618876086597</v>
      </c>
      <c r="AH39">
        <v>6</v>
      </c>
      <c r="AI39" s="22">
        <f t="shared" si="16"/>
        <v>9.2817159999999994</v>
      </c>
    </row>
    <row r="40" spans="1:35">
      <c r="A40">
        <v>3</v>
      </c>
      <c r="B40" s="22">
        <f t="shared" si="3"/>
        <v>7.5288520000000005</v>
      </c>
      <c r="C40" s="13">
        <f t="shared" si="19"/>
        <v>7.5288520000000005</v>
      </c>
      <c r="D40" s="69">
        <f t="shared" si="21"/>
        <v>0.34286060386366735</v>
      </c>
      <c r="E40" s="41">
        <f t="shared" si="22"/>
        <v>0.93161704874151896</v>
      </c>
      <c r="F40" s="44">
        <f t="shared" si="4"/>
        <v>1.0114015536755832</v>
      </c>
      <c r="G40" s="12">
        <f t="shared" si="23"/>
        <v>1.9607389333339709E-3</v>
      </c>
      <c r="H40" s="13">
        <f t="shared" si="5"/>
        <v>-22.172883835043343</v>
      </c>
      <c r="I40" s="45">
        <f t="shared" si="6"/>
        <v>1.9830944035261837E-3</v>
      </c>
      <c r="J40" s="111">
        <f t="shared" si="29"/>
        <v>-11.024135484647978</v>
      </c>
      <c r="K40" s="24">
        <f t="shared" si="7"/>
        <v>1.1076834485115907</v>
      </c>
      <c r="L40" s="121">
        <f t="shared" si="24"/>
        <v>1.3002975931910397E-4</v>
      </c>
      <c r="M40" s="13">
        <f t="shared" si="8"/>
        <v>-165.13798189981398</v>
      </c>
      <c r="N40" s="45">
        <f t="shared" si="9"/>
        <v>1.4403181221171724E-4</v>
      </c>
      <c r="O40" s="111">
        <f t="shared" si="30"/>
        <v>-75.237160759439874</v>
      </c>
      <c r="P40" s="115">
        <f t="shared" si="32"/>
        <v>8.3413510251269596</v>
      </c>
      <c r="Q40" s="115">
        <f t="shared" si="31"/>
        <v>12.95592311774395</v>
      </c>
      <c r="R40" s="2">
        <v>3</v>
      </c>
      <c r="S40" s="33">
        <f t="shared" si="10"/>
        <v>276.16000000000003</v>
      </c>
      <c r="T40" s="36">
        <f t="shared" si="11"/>
        <v>11.33704582588695</v>
      </c>
      <c r="U40" s="43">
        <f t="shared" si="12"/>
        <v>1.0114015536755832</v>
      </c>
      <c r="V40">
        <v>3</v>
      </c>
      <c r="W40" s="34">
        <f t="shared" si="13"/>
        <v>276.16000000000003</v>
      </c>
      <c r="X40" s="36">
        <f t="shared" si="14"/>
        <v>102.27085121695443</v>
      </c>
      <c r="Y40" s="40">
        <f t="shared" si="15"/>
        <v>1.1076834485115907</v>
      </c>
      <c r="AH40">
        <v>5</v>
      </c>
      <c r="AI40" s="22">
        <f t="shared" si="16"/>
        <v>8.6647800000000004</v>
      </c>
    </row>
    <row r="41" spans="1:35">
      <c r="A41">
        <v>2</v>
      </c>
      <c r="B41" s="22">
        <f t="shared" si="3"/>
        <v>7.0038840000000002</v>
      </c>
      <c r="C41" s="13">
        <f t="shared" si="19"/>
        <v>7.0038840000000002</v>
      </c>
      <c r="D41" s="69">
        <f t="shared" si="21"/>
        <v>0.31895379237512944</v>
      </c>
      <c r="E41" s="41">
        <f t="shared" si="22"/>
        <v>0.93027250369644676</v>
      </c>
      <c r="F41" s="44">
        <f t="shared" si="4"/>
        <v>1.0115058257367269</v>
      </c>
      <c r="G41" s="12">
        <f t="shared" si="23"/>
        <v>1.9591090315141733E-3</v>
      </c>
      <c r="H41" s="13">
        <f t="shared" si="5"/>
        <v>-22.985721367358213</v>
      </c>
      <c r="I41" s="45">
        <f t="shared" si="6"/>
        <v>1.9816501986300232E-3</v>
      </c>
      <c r="J41" s="111">
        <f t="shared" si="29"/>
        <v>-11.744365335117024</v>
      </c>
      <c r="K41" s="24">
        <f t="shared" si="7"/>
        <v>1.1092005523791739</v>
      </c>
      <c r="L41" s="121">
        <f t="shared" si="24"/>
        <v>1.2900750423527495E-4</v>
      </c>
      <c r="M41" s="13">
        <f t="shared" si="8"/>
        <v>-171.70141743001633</v>
      </c>
      <c r="N41" s="45">
        <f t="shared" si="9"/>
        <v>1.430951949588256E-4</v>
      </c>
      <c r="O41" s="111">
        <f t="shared" si="30"/>
        <v>-81.250754678487297</v>
      </c>
      <c r="P41" s="115">
        <f t="shared" si="32"/>
        <v>8.3495482936886063</v>
      </c>
      <c r="Q41" s="115">
        <f t="shared" si="31"/>
        <v>12.704168002448895</v>
      </c>
      <c r="R41" s="2">
        <v>2</v>
      </c>
      <c r="S41" s="33">
        <f t="shared" si="10"/>
        <v>275.16000000000003</v>
      </c>
      <c r="T41" s="36">
        <f t="shared" si="11"/>
        <v>11.440137111526024</v>
      </c>
      <c r="U41" s="43">
        <f t="shared" si="12"/>
        <v>1.0115058257367269</v>
      </c>
      <c r="V41" s="2">
        <v>2</v>
      </c>
      <c r="W41" s="34">
        <f t="shared" si="13"/>
        <v>275.16000000000003</v>
      </c>
      <c r="X41" s="36">
        <f t="shared" si="14"/>
        <v>103.63953275717459</v>
      </c>
      <c r="Y41" s="40">
        <f t="shared" si="15"/>
        <v>1.1092005523791739</v>
      </c>
      <c r="AH41">
        <v>4</v>
      </c>
      <c r="AI41" s="22">
        <f t="shared" si="16"/>
        <v>8.0814880000000002</v>
      </c>
    </row>
    <row r="42" spans="1:35">
      <c r="A42">
        <v>1</v>
      </c>
      <c r="B42" s="22">
        <f t="shared" si="3"/>
        <v>6.5035959999999999</v>
      </c>
      <c r="C42" s="13">
        <f t="shared" si="19"/>
        <v>6.5035959999999999</v>
      </c>
      <c r="D42" s="69">
        <f t="shared" si="21"/>
        <v>0.29617089721584794</v>
      </c>
      <c r="E42" s="41">
        <f t="shared" si="22"/>
        <v>0.92856991920482956</v>
      </c>
      <c r="F42" s="44">
        <f t="shared" si="4"/>
        <v>1.0116112720948325</v>
      </c>
      <c r="G42" s="12">
        <f t="shared" si="23"/>
        <v>1.9574239301853517E-3</v>
      </c>
      <c r="H42" s="13">
        <f t="shared" si="5"/>
        <v>-23.826087080913716</v>
      </c>
      <c r="I42" s="45">
        <f t="shared" si="6"/>
        <v>1.9801521120436701E-3</v>
      </c>
      <c r="J42" s="111">
        <f t="shared" si="29"/>
        <v>-12.491466166132948</v>
      </c>
      <c r="K42" s="24">
        <f t="shared" si="7"/>
        <v>1.1107404870987188</v>
      </c>
      <c r="L42" s="121">
        <f t="shared" si="24"/>
        <v>1.2795308100790672E-4</v>
      </c>
      <c r="M42" s="13">
        <f t="shared" si="8"/>
        <v>-178.47138999738854</v>
      </c>
      <c r="N42" s="45">
        <f t="shared" si="9"/>
        <v>1.4212266752450413E-4</v>
      </c>
      <c r="O42" s="111">
        <f t="shared" si="30"/>
        <v>-87.494911560166088</v>
      </c>
      <c r="P42" s="115">
        <f t="shared" si="32"/>
        <v>8.3578502692706795</v>
      </c>
      <c r="Q42" s="115">
        <f t="shared" si="31"/>
        <v>12.436817768897498</v>
      </c>
      <c r="R42" s="42">
        <v>1</v>
      </c>
      <c r="S42" s="33">
        <f t="shared" si="10"/>
        <v>274.16000000000003</v>
      </c>
      <c r="T42" s="36">
        <f t="shared" si="11"/>
        <v>11.54437858950477</v>
      </c>
      <c r="U42" s="43">
        <f t="shared" si="12"/>
        <v>1.0116112720948325</v>
      </c>
      <c r="V42">
        <v>1</v>
      </c>
      <c r="W42" s="34">
        <f t="shared" si="13"/>
        <v>274.16000000000003</v>
      </c>
      <c r="X42" s="36">
        <f t="shared" si="14"/>
        <v>105.02689840262478</v>
      </c>
      <c r="Y42" s="40">
        <f t="shared" si="15"/>
        <v>1.1107404870987188</v>
      </c>
      <c r="AH42">
        <v>3</v>
      </c>
      <c r="AI42" s="22">
        <f t="shared" si="16"/>
        <v>7.5288520000000005</v>
      </c>
    </row>
    <row r="43" spans="1:35">
      <c r="A43">
        <v>0</v>
      </c>
      <c r="B43" s="22">
        <f t="shared" si="3"/>
        <v>6.0250000000000004</v>
      </c>
      <c r="C43" s="13">
        <f t="shared" si="19"/>
        <v>6.0250000000000004</v>
      </c>
      <c r="D43" s="69">
        <f t="shared" si="21"/>
        <v>0.27437584618194061</v>
      </c>
      <c r="E43" s="41">
        <f t="shared" si="22"/>
        <v>0.92641055809739736</v>
      </c>
      <c r="F43" s="44">
        <f t="shared" si="4"/>
        <v>1.0117179103350296</v>
      </c>
      <c r="G43" s="12">
        <f t="shared" si="23"/>
        <v>1.9556714681424081E-3</v>
      </c>
      <c r="H43" s="13">
        <f t="shared" si="5"/>
        <v>-24.700045809690764</v>
      </c>
      <c r="I43" s="45">
        <f t="shared" si="6"/>
        <v>1.9785878510508764E-3</v>
      </c>
      <c r="J43" s="111">
        <f t="shared" si="29"/>
        <v>-13.27156839673027</v>
      </c>
      <c r="K43" s="24">
        <f t="shared" si="7"/>
        <v>1.1123036768587287</v>
      </c>
      <c r="L43" s="121">
        <f t="shared" si="24"/>
        <v>1.2685940156110704E-4</v>
      </c>
      <c r="M43" s="13">
        <f t="shared" si="8"/>
        <v>-185.49340891745069</v>
      </c>
      <c r="N43" s="45">
        <f t="shared" si="9"/>
        <v>1.4110617880051731E-4</v>
      </c>
      <c r="O43" s="111">
        <f t="shared" si="30"/>
        <v>-94.021323913211489</v>
      </c>
      <c r="P43" s="115">
        <f t="shared" si="32"/>
        <v>8.3660988227762747</v>
      </c>
      <c r="Q43" s="115">
        <f t="shared" si="31"/>
        <v>12.151223260630672</v>
      </c>
      <c r="R43" s="2">
        <v>0</v>
      </c>
      <c r="S43" s="33">
        <f t="shared" si="10"/>
        <v>273.16000000000003</v>
      </c>
      <c r="T43" s="36">
        <f t="shared" si="11"/>
        <v>11.649787280509603</v>
      </c>
      <c r="U43" s="43">
        <f t="shared" si="12"/>
        <v>1.0117179103350296</v>
      </c>
      <c r="V43" s="2">
        <v>0</v>
      </c>
      <c r="W43" s="34">
        <f t="shared" si="13"/>
        <v>273.16000000000003</v>
      </c>
      <c r="X43" s="36">
        <f t="shared" si="14"/>
        <v>106.43324924620843</v>
      </c>
      <c r="Y43" s="40">
        <f t="shared" si="15"/>
        <v>1.1123036768587287</v>
      </c>
      <c r="AH43">
        <v>2</v>
      </c>
      <c r="AI43" s="22">
        <f t="shared" si="16"/>
        <v>7.0038840000000002</v>
      </c>
    </row>
    <row r="44" spans="1:35">
      <c r="B44" s="22"/>
      <c r="C44" s="22"/>
      <c r="D44" s="41"/>
      <c r="E44" s="41"/>
      <c r="F44" s="44"/>
      <c r="G44" s="12"/>
      <c r="H44" s="13"/>
      <c r="I44" s="45"/>
      <c r="J44" s="13"/>
      <c r="K44" s="24"/>
      <c r="L44" s="12"/>
      <c r="M44" s="13"/>
      <c r="N44" s="45"/>
      <c r="O44" s="13"/>
      <c r="P44" s="23"/>
      <c r="Q44" s="23"/>
      <c r="R44" s="2"/>
      <c r="S44" s="33"/>
      <c r="T44" s="36"/>
      <c r="U44" s="43"/>
      <c r="V44" s="2"/>
      <c r="W44" s="34"/>
      <c r="X44" s="36"/>
      <c r="Y44" s="40"/>
      <c r="AH44">
        <v>1</v>
      </c>
      <c r="AI44" s="22">
        <f t="shared" si="16"/>
        <v>6.5035959999999999</v>
      </c>
    </row>
    <row r="45" spans="1:35">
      <c r="B45" s="22"/>
      <c r="C45" s="22"/>
      <c r="D45" s="41"/>
      <c r="E45" s="41"/>
      <c r="F45" s="44"/>
      <c r="G45" s="12"/>
      <c r="H45" s="13"/>
      <c r="I45" s="45"/>
      <c r="J45" s="13"/>
      <c r="K45" s="24"/>
      <c r="L45" s="12"/>
      <c r="M45" s="13"/>
      <c r="N45" s="45"/>
      <c r="O45" s="13"/>
      <c r="P45" s="23"/>
      <c r="Q45" s="23"/>
      <c r="R45" s="2"/>
      <c r="S45" s="33"/>
      <c r="T45" s="36"/>
      <c r="U45" s="43"/>
      <c r="V45" s="2"/>
      <c r="W45" s="34"/>
      <c r="X45" s="36"/>
      <c r="Y45" s="40"/>
      <c r="AH45">
        <v>0</v>
      </c>
      <c r="AI45" s="22">
        <f t="shared" si="16"/>
        <v>6.0250000000000004</v>
      </c>
    </row>
    <row r="46" spans="1:35">
      <c r="B46" s="22"/>
      <c r="C46" s="22"/>
      <c r="D46" s="41"/>
      <c r="E46" s="41"/>
      <c r="F46" s="44"/>
      <c r="G46" s="12"/>
      <c r="H46" s="13"/>
      <c r="I46" s="45"/>
      <c r="J46" s="13"/>
      <c r="K46" s="24"/>
      <c r="L46" s="12"/>
      <c r="M46" s="13"/>
      <c r="N46" s="45"/>
      <c r="O46" s="13"/>
      <c r="P46" s="23"/>
      <c r="Q46" s="23"/>
      <c r="R46" s="2"/>
      <c r="S46" s="33"/>
      <c r="T46" s="36"/>
      <c r="U46" s="43"/>
      <c r="V46" s="2"/>
      <c r="W46" s="34"/>
      <c r="X46" s="36"/>
      <c r="Y46" s="40"/>
    </row>
    <row r="47" spans="1:35">
      <c r="B47" s="22"/>
      <c r="C47" s="22"/>
      <c r="D47" s="41"/>
      <c r="E47" s="41"/>
      <c r="F47" s="44"/>
      <c r="G47" s="12"/>
      <c r="H47" s="13"/>
      <c r="I47" s="45"/>
      <c r="J47" s="13"/>
      <c r="K47" s="24"/>
      <c r="L47" s="12"/>
      <c r="M47" s="13"/>
      <c r="N47" s="45"/>
      <c r="O47" s="13"/>
      <c r="P47" s="23"/>
      <c r="Q47" s="23"/>
      <c r="R47" s="2"/>
      <c r="S47" s="33"/>
      <c r="T47" s="36"/>
      <c r="U47" s="43"/>
      <c r="V47" s="2"/>
      <c r="W47" s="34"/>
      <c r="X47" s="36"/>
      <c r="Y47" s="40"/>
    </row>
    <row r="48" spans="1:35">
      <c r="B48" s="22"/>
      <c r="C48" s="22"/>
      <c r="D48" s="41"/>
      <c r="E48" s="41"/>
      <c r="F48" s="44"/>
      <c r="G48" s="12"/>
      <c r="H48" s="13"/>
      <c r="I48" s="45"/>
      <c r="J48" s="13"/>
      <c r="K48" s="24"/>
      <c r="L48" s="12"/>
      <c r="M48" s="13"/>
      <c r="N48" s="45"/>
      <c r="O48" s="13"/>
      <c r="P48" s="23"/>
      <c r="Q48" s="23"/>
      <c r="R48" s="2"/>
      <c r="S48" s="33"/>
      <c r="T48" s="36"/>
      <c r="U48" s="43"/>
      <c r="V48" s="2"/>
      <c r="W48" s="34"/>
      <c r="X48" s="36"/>
      <c r="Y48" s="40"/>
    </row>
    <row r="49" spans="2:25">
      <c r="B49" s="22"/>
      <c r="C49" s="22"/>
      <c r="D49" s="41"/>
      <c r="E49" s="41"/>
      <c r="F49" s="44"/>
      <c r="G49" s="12"/>
      <c r="H49" s="13"/>
      <c r="I49" s="45"/>
      <c r="J49" s="13"/>
      <c r="K49" s="24"/>
      <c r="L49" s="12"/>
      <c r="M49" s="13"/>
      <c r="N49" s="45"/>
      <c r="O49" s="13"/>
      <c r="P49" s="23"/>
      <c r="Q49" s="23"/>
      <c r="R49" s="2"/>
      <c r="S49" s="33"/>
      <c r="T49" s="36"/>
      <c r="U49" s="43"/>
      <c r="V49" s="2"/>
      <c r="W49" s="34"/>
      <c r="X49" s="36"/>
      <c r="Y49" s="40"/>
    </row>
    <row r="50" spans="2:25">
      <c r="B50" s="22"/>
      <c r="C50" s="22"/>
      <c r="D50" s="41"/>
      <c r="E50" s="41"/>
      <c r="F50" s="44"/>
      <c r="G50" s="12"/>
      <c r="H50" s="13"/>
      <c r="I50" s="45"/>
      <c r="J50" s="13"/>
      <c r="K50" s="24"/>
      <c r="L50" s="12"/>
      <c r="M50" s="13"/>
      <c r="N50" s="45"/>
      <c r="O50" s="13"/>
      <c r="P50" s="23"/>
      <c r="Q50" s="23"/>
      <c r="R50" s="2"/>
      <c r="S50" s="33"/>
      <c r="T50" s="36"/>
      <c r="U50" s="43"/>
      <c r="V50" s="2"/>
      <c r="W50" s="34"/>
      <c r="X50" s="36"/>
      <c r="Y50" s="40"/>
    </row>
    <row r="51" spans="2:25">
      <c r="B51" s="22"/>
      <c r="C51" s="22"/>
      <c r="D51" s="41"/>
      <c r="E51" s="41"/>
      <c r="F51" s="44"/>
      <c r="G51" s="12"/>
      <c r="H51" s="13"/>
      <c r="I51" s="45"/>
      <c r="J51" s="13"/>
      <c r="K51" s="24"/>
      <c r="L51" s="12"/>
      <c r="M51" s="13"/>
      <c r="N51" s="45"/>
      <c r="O51" s="13"/>
      <c r="P51" s="23"/>
      <c r="Q51" s="23"/>
      <c r="R51" s="2"/>
      <c r="S51" s="33"/>
      <c r="T51" s="36"/>
      <c r="U51" s="43"/>
      <c r="V51" s="2"/>
      <c r="W51" s="34"/>
      <c r="X51" s="36"/>
      <c r="Y51" s="40"/>
    </row>
    <row r="52" spans="2:25">
      <c r="B52" s="22"/>
      <c r="C52" s="22"/>
      <c r="D52" s="41"/>
      <c r="E52" s="41"/>
      <c r="F52" s="44"/>
      <c r="G52" s="12"/>
      <c r="H52" s="13"/>
      <c r="I52" s="45"/>
      <c r="J52" s="13"/>
      <c r="K52" s="24"/>
      <c r="L52" s="12"/>
      <c r="M52" s="13"/>
      <c r="N52" s="45"/>
      <c r="O52" s="13"/>
      <c r="P52" s="23"/>
      <c r="Q52" s="23"/>
      <c r="R52" s="2"/>
      <c r="S52" s="33"/>
      <c r="T52" s="36"/>
      <c r="U52" s="43"/>
      <c r="V52" s="2"/>
      <c r="W52" s="34"/>
      <c r="X52" s="36"/>
      <c r="Y52" s="40"/>
    </row>
    <row r="53" spans="2:25">
      <c r="B53" s="22"/>
      <c r="C53" s="22"/>
      <c r="D53" s="41"/>
      <c r="E53" s="41"/>
      <c r="F53" s="44"/>
      <c r="G53" s="12"/>
      <c r="H53" s="13"/>
      <c r="I53" s="45"/>
      <c r="J53" s="13"/>
      <c r="K53" s="24"/>
      <c r="L53" s="12"/>
      <c r="M53" s="13"/>
      <c r="N53" s="45"/>
      <c r="O53" s="13"/>
      <c r="P53" s="23"/>
      <c r="Q53" s="23"/>
      <c r="R53" s="2"/>
      <c r="S53" s="33"/>
      <c r="T53" s="36"/>
      <c r="U53" s="43"/>
      <c r="V53" s="2"/>
      <c r="W53" s="34"/>
      <c r="X53" s="36"/>
      <c r="Y53" s="40"/>
    </row>
    <row r="54" spans="2:25">
      <c r="B54" s="22"/>
      <c r="C54" s="22"/>
      <c r="D54" s="41"/>
      <c r="E54" s="41"/>
      <c r="F54" s="44"/>
      <c r="G54" s="12"/>
      <c r="H54" s="13"/>
      <c r="I54" s="45"/>
      <c r="J54" s="13"/>
      <c r="K54" s="24"/>
      <c r="L54" s="12"/>
      <c r="M54" s="13"/>
      <c r="N54" s="45"/>
      <c r="O54" s="13"/>
      <c r="P54" s="23"/>
      <c r="Q54" s="23"/>
      <c r="R54" s="2"/>
      <c r="S54" s="33"/>
      <c r="T54" s="36"/>
      <c r="U54" s="43"/>
      <c r="V54" s="2"/>
      <c r="W54" s="34"/>
      <c r="X54" s="36"/>
      <c r="Y54" s="40"/>
    </row>
    <row r="55" spans="2:25">
      <c r="B55" s="22"/>
      <c r="C55" s="22"/>
      <c r="D55" s="41"/>
      <c r="E55" s="41"/>
      <c r="F55" s="44"/>
      <c r="G55" s="12"/>
      <c r="H55" s="13"/>
      <c r="I55" s="45"/>
      <c r="J55" s="13"/>
      <c r="K55" s="24"/>
      <c r="L55" s="12"/>
      <c r="M55" s="13"/>
      <c r="N55" s="45"/>
      <c r="O55" s="13"/>
      <c r="P55" s="23"/>
      <c r="Q55" s="23"/>
      <c r="R55" s="2"/>
      <c r="S55" s="33"/>
      <c r="T55" s="36"/>
      <c r="U55" s="43"/>
      <c r="V55" s="2"/>
      <c r="W55" s="34"/>
      <c r="X55" s="36"/>
      <c r="Y55" s="40"/>
    </row>
    <row r="56" spans="2:25">
      <c r="B56" s="22"/>
      <c r="C56" s="22"/>
      <c r="D56" s="41"/>
      <c r="E56" s="41"/>
      <c r="F56" s="44"/>
      <c r="G56" s="12"/>
      <c r="H56" s="13"/>
      <c r="I56" s="45"/>
      <c r="J56" s="13"/>
      <c r="K56" s="24"/>
      <c r="L56" s="12"/>
      <c r="M56" s="13"/>
      <c r="N56" s="45"/>
      <c r="O56" s="13"/>
      <c r="P56" s="23"/>
      <c r="Q56" s="23"/>
      <c r="R56" s="2"/>
      <c r="S56" s="33"/>
      <c r="T56" s="36"/>
      <c r="U56" s="43"/>
      <c r="V56" s="2"/>
      <c r="W56" s="34"/>
      <c r="X56" s="36"/>
      <c r="Y56" s="40"/>
    </row>
    <row r="57" spans="2:25">
      <c r="B57" s="22"/>
      <c r="C57" s="22"/>
      <c r="D57" s="41"/>
      <c r="E57" s="41"/>
      <c r="F57" s="44"/>
      <c r="G57" s="12"/>
      <c r="H57" s="13"/>
      <c r="I57" s="45"/>
      <c r="J57" s="13"/>
      <c r="K57" s="24"/>
      <c r="L57" s="12"/>
      <c r="M57" s="13"/>
      <c r="N57" s="45"/>
      <c r="O57" s="13"/>
      <c r="P57" s="23"/>
      <c r="Q57" s="23"/>
      <c r="R57" s="2"/>
      <c r="S57" s="33"/>
      <c r="T57" s="36"/>
      <c r="U57" s="43"/>
      <c r="V57" s="2"/>
      <c r="W57" s="34"/>
      <c r="X57" s="36"/>
      <c r="Y57" s="40"/>
    </row>
    <row r="58" spans="2:25">
      <c r="B58" s="22"/>
      <c r="C58" s="22"/>
      <c r="D58" s="41"/>
      <c r="E58" s="41"/>
      <c r="F58" s="44"/>
      <c r="G58" s="12"/>
      <c r="H58" s="13"/>
      <c r="I58" s="45"/>
      <c r="J58" s="13"/>
      <c r="K58" s="24"/>
      <c r="L58" s="12"/>
      <c r="M58" s="13"/>
      <c r="N58" s="45"/>
      <c r="O58" s="13"/>
      <c r="P58" s="23"/>
      <c r="Q58" s="23"/>
      <c r="R58" s="2"/>
      <c r="S58" s="33"/>
      <c r="T58" s="36"/>
      <c r="U58" s="43"/>
      <c r="V58" s="2"/>
      <c r="W58" s="34"/>
      <c r="X58" s="36"/>
      <c r="Y58" s="40"/>
    </row>
    <row r="61" spans="2:25">
      <c r="K61" s="1" t="s">
        <v>12</v>
      </c>
      <c r="L61" s="1"/>
      <c r="M61" s="1"/>
      <c r="O61" s="28"/>
    </row>
    <row r="62" spans="2:25" ht="14.25">
      <c r="K62" s="1" t="s">
        <v>13</v>
      </c>
      <c r="L62" s="1" t="s">
        <v>14</v>
      </c>
      <c r="M62" s="1"/>
      <c r="O62" s="27"/>
    </row>
    <row r="63" spans="2:25">
      <c r="D63" s="1"/>
      <c r="E63" s="1"/>
      <c r="K63">
        <v>0</v>
      </c>
      <c r="L63">
        <v>10</v>
      </c>
      <c r="N63" s="1" t="s">
        <v>15</v>
      </c>
      <c r="O63" s="27"/>
    </row>
    <row r="64" spans="2:25" ht="15.75">
      <c r="D64" s="15"/>
      <c r="E64" s="15"/>
      <c r="K64" s="12">
        <v>-20</v>
      </c>
      <c r="L64" s="12">
        <v>-150</v>
      </c>
      <c r="M64" s="12"/>
      <c r="N64" s="1" t="s">
        <v>16</v>
      </c>
      <c r="O64" s="27"/>
    </row>
    <row r="65" spans="4:15" ht="15.75">
      <c r="D65" s="16"/>
      <c r="E65" s="16"/>
      <c r="O65" s="27"/>
    </row>
    <row r="66" spans="4:15" ht="15.75">
      <c r="D66" s="16"/>
      <c r="E66" s="16"/>
      <c r="K66" s="1"/>
      <c r="O66" s="29"/>
    </row>
    <row r="67" spans="4:15" ht="15.75">
      <c r="D67" s="16"/>
      <c r="E67" s="16"/>
      <c r="K67" s="14"/>
    </row>
    <row r="68" spans="4:15" ht="15.75">
      <c r="D68" s="16"/>
      <c r="E68" s="16"/>
    </row>
    <row r="69" spans="4:15" ht="15.75">
      <c r="D69" s="16"/>
      <c r="E69" s="16"/>
    </row>
    <row r="70" spans="4:15" ht="15.75">
      <c r="D70" s="16"/>
      <c r="E70" s="16"/>
    </row>
    <row r="71" spans="4:15" ht="15.75">
      <c r="F71" s="16"/>
    </row>
    <row r="72" spans="4:15">
      <c r="D72" s="17"/>
      <c r="E72" s="17"/>
      <c r="F72" s="18"/>
      <c r="G72" s="18"/>
    </row>
    <row r="73" spans="4:15">
      <c r="D73" s="19"/>
      <c r="E73" s="19"/>
      <c r="F73" s="19"/>
      <c r="G73" s="19"/>
    </row>
    <row r="74" spans="4:15">
      <c r="D74" s="19"/>
      <c r="E74" s="19"/>
      <c r="F74" s="19"/>
      <c r="G74" s="19"/>
    </row>
    <row r="75" spans="4:15">
      <c r="D75" s="19"/>
      <c r="E75" s="19"/>
      <c r="F75" s="19"/>
      <c r="G75" s="19"/>
    </row>
    <row r="76" spans="4:15">
      <c r="D76" s="19"/>
      <c r="E76" s="19"/>
      <c r="F76" s="19"/>
      <c r="G76" s="19"/>
    </row>
    <row r="77" spans="4:15">
      <c r="D77" s="19"/>
      <c r="E77" s="19"/>
      <c r="F77" s="19"/>
      <c r="G77" s="19"/>
    </row>
    <row r="78" spans="4:15" ht="15.75">
      <c r="D78" s="16"/>
      <c r="E78" s="16"/>
    </row>
    <row r="79" spans="4:15" ht="15.75">
      <c r="D79" s="16"/>
      <c r="E79" s="16"/>
    </row>
    <row r="80" spans="4:15" ht="15.75">
      <c r="D80" s="16"/>
      <c r="E80" s="16"/>
    </row>
    <row r="81" spans="4:25" ht="93.75" customHeight="1">
      <c r="D81" s="131"/>
      <c r="E81" s="131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25"/>
      <c r="R81" s="25"/>
      <c r="S81" s="25"/>
      <c r="T81" s="25"/>
      <c r="U81" s="25"/>
      <c r="V81" s="25"/>
      <c r="W81" s="25"/>
      <c r="X81" s="25"/>
      <c r="Y81" s="25"/>
    </row>
    <row r="82" spans="4:25" ht="15.75">
      <c r="D82" s="16"/>
      <c r="E82" s="16"/>
    </row>
    <row r="83" spans="4:25" ht="16.5">
      <c r="D83" s="20"/>
      <c r="E83" s="20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</sheetData>
  <mergeCells count="3">
    <mergeCell ref="D1:O1"/>
    <mergeCell ref="D8:P8"/>
    <mergeCell ref="D81:P81"/>
  </mergeCells>
  <phoneticPr fontId="19" type="noConversion"/>
  <pageMargins left="0.35433070866141736" right="0.35433070866141736" top="0.59055118110236227" bottom="0.59055118110236227" header="0.51181102362204722" footer="0.51181102362204722"/>
  <pageSetup paperSize="9" scale="68" fitToHeight="2" orientation="portrait" horizontalDpi="4294967292" verticalDpi="1200" r:id="rId1"/>
  <headerFooter alignWithMargins="0"/>
  <rowBreaks count="1" manualBreakCount="1">
    <brk id="6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83"/>
  <sheetViews>
    <sheetView topLeftCell="A35" workbookViewId="0">
      <selection activeCell="K66" sqref="K66:M67"/>
    </sheetView>
  </sheetViews>
  <sheetFormatPr defaultRowHeight="12.75"/>
  <cols>
    <col min="1" max="1" width="11.28515625" bestFit="1" customWidth="1"/>
    <col min="4" max="5" width="18.140625" customWidth="1"/>
    <col min="6" max="6" width="10.42578125" customWidth="1"/>
    <col min="8" max="8" width="10" customWidth="1"/>
    <col min="11" max="11" width="11.28515625" customWidth="1"/>
    <col min="12" max="12" width="10.5703125" bestFit="1" customWidth="1"/>
  </cols>
  <sheetData>
    <row r="1" spans="1:37">
      <c r="D1" s="128" t="s">
        <v>48</v>
      </c>
      <c r="E1" s="128"/>
      <c r="F1" s="129"/>
      <c r="G1" s="129"/>
      <c r="H1" s="129"/>
      <c r="I1" s="129"/>
      <c r="J1" s="129"/>
      <c r="K1" s="129"/>
      <c r="L1" s="129"/>
      <c r="M1" s="130"/>
      <c r="N1" s="130"/>
      <c r="O1" s="130"/>
      <c r="AG1" t="s">
        <v>35</v>
      </c>
    </row>
    <row r="2" spans="1:37">
      <c r="F2" s="1" t="s">
        <v>0</v>
      </c>
      <c r="H2" s="2"/>
    </row>
    <row r="3" spans="1:37" ht="25.5">
      <c r="D3" s="1" t="s">
        <v>50</v>
      </c>
      <c r="E3" s="47">
        <v>25</v>
      </c>
      <c r="F3" s="3" t="s">
        <v>1</v>
      </c>
      <c r="G3" s="1"/>
      <c r="K3" s="4" t="s">
        <v>2</v>
      </c>
    </row>
    <row r="4" spans="1:37" ht="27">
      <c r="A4" s="8" t="s">
        <v>52</v>
      </c>
      <c r="B4" s="50">
        <v>50</v>
      </c>
      <c r="C4" s="50"/>
      <c r="D4" t="s">
        <v>51</v>
      </c>
      <c r="F4" s="76">
        <f>U18</f>
        <v>1.0093728094336676</v>
      </c>
      <c r="G4" s="1"/>
      <c r="J4" s="46"/>
      <c r="K4" s="79">
        <f>Y18</f>
        <v>1.0793332948739489</v>
      </c>
      <c r="L4" s="46"/>
      <c r="M4" s="46"/>
      <c r="N4" s="46"/>
      <c r="O4" s="46"/>
      <c r="P4" s="6" t="s">
        <v>17</v>
      </c>
      <c r="Q4" s="6"/>
      <c r="R4" s="7"/>
      <c r="S4" s="7"/>
      <c r="T4" s="7"/>
      <c r="U4" s="7"/>
      <c r="V4" s="7"/>
      <c r="W4" s="8"/>
      <c r="X4" s="8"/>
      <c r="Y4" s="8"/>
    </row>
    <row r="5" spans="1:37" ht="76.5">
      <c r="A5" s="8" t="s">
        <v>53</v>
      </c>
      <c r="B5" s="50">
        <v>22</v>
      </c>
      <c r="C5" s="50"/>
      <c r="F5" s="45">
        <f>(F7/1000+1)*F10</f>
        <v>1.9812623914125652E-3</v>
      </c>
      <c r="G5" s="1"/>
      <c r="J5" s="46"/>
      <c r="K5" s="78">
        <f>K10/K4</f>
        <v>1.443020434370918E-4</v>
      </c>
      <c r="L5" s="46"/>
      <c r="M5" s="75" t="s">
        <v>56</v>
      </c>
      <c r="N5" s="73" t="s">
        <v>54</v>
      </c>
      <c r="O5" s="74" t="s">
        <v>55</v>
      </c>
      <c r="Q5" s="6"/>
      <c r="R5" s="7"/>
      <c r="S5" s="7"/>
      <c r="T5" s="7"/>
      <c r="U5" s="7"/>
      <c r="V5" s="7"/>
      <c r="W5" s="8"/>
      <c r="X5" s="8"/>
      <c r="Y5" s="8"/>
    </row>
    <row r="6" spans="1:37">
      <c r="F6" s="48"/>
      <c r="G6" s="1"/>
      <c r="J6" s="46"/>
      <c r="K6" s="49"/>
      <c r="L6" s="46"/>
      <c r="M6" s="46"/>
      <c r="N6" s="46"/>
      <c r="O6" s="46"/>
      <c r="P6" s="6"/>
      <c r="Q6" s="6"/>
      <c r="R6" s="7"/>
      <c r="S6" s="7"/>
      <c r="T6" s="7"/>
      <c r="U6" s="7"/>
      <c r="V6" s="7"/>
      <c r="W6" s="8"/>
      <c r="X6" s="8"/>
      <c r="Y6" s="8"/>
    </row>
    <row r="7" spans="1:37" ht="27.75" customHeight="1">
      <c r="E7" s="3" t="s">
        <v>18</v>
      </c>
      <c r="F7" s="71">
        <f>(K7-B5)/8</f>
        <v>-11.937766101852485</v>
      </c>
      <c r="G7" s="1"/>
      <c r="I7" s="6"/>
      <c r="J7" s="7"/>
      <c r="K7" s="77">
        <f>(K5/K10-1)*1000</f>
        <v>-73.502128814819883</v>
      </c>
      <c r="L7" s="7"/>
      <c r="M7" s="7"/>
      <c r="N7" s="7"/>
      <c r="O7" s="7"/>
      <c r="R7" s="7"/>
      <c r="S7" s="7"/>
      <c r="T7" s="7"/>
      <c r="U7" s="7"/>
      <c r="V7" s="7"/>
      <c r="W7" s="7"/>
      <c r="X7" s="7"/>
      <c r="Y7" s="7"/>
      <c r="Z7" s="21" t="s">
        <v>24</v>
      </c>
      <c r="AG7" s="21" t="s">
        <v>29</v>
      </c>
      <c r="AH7" s="21"/>
      <c r="AI7" s="21">
        <v>-273.16000000000003</v>
      </c>
      <c r="AJ7" s="21" t="s">
        <v>30</v>
      </c>
    </row>
    <row r="8" spans="1:37" ht="27" customHeight="1">
      <c r="D8" s="128" t="s">
        <v>19</v>
      </c>
      <c r="E8" s="128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8"/>
      <c r="R8" s="8"/>
      <c r="S8" s="8"/>
      <c r="T8" s="8"/>
      <c r="U8" s="8"/>
      <c r="V8" s="8"/>
      <c r="W8" s="8"/>
      <c r="X8" s="8"/>
      <c r="Y8" s="8"/>
      <c r="Z8" s="26" t="s">
        <v>36</v>
      </c>
      <c r="AA8" s="27"/>
      <c r="AB8" s="28" t="s">
        <v>25</v>
      </c>
      <c r="AC8" s="27"/>
      <c r="AD8" s="27"/>
      <c r="AE8" s="27"/>
      <c r="AF8" s="27"/>
      <c r="AG8" s="29"/>
    </row>
    <row r="9" spans="1:37" ht="14.25">
      <c r="E9" s="9" t="s">
        <v>3</v>
      </c>
      <c r="F9" s="10" t="s">
        <v>4</v>
      </c>
      <c r="K9" s="10" t="s">
        <v>5</v>
      </c>
      <c r="Z9" s="30"/>
      <c r="AA9" s="31">
        <v>0</v>
      </c>
      <c r="AB9" s="32">
        <v>5</v>
      </c>
      <c r="AC9" s="31">
        <v>10</v>
      </c>
      <c r="AD9" s="31">
        <v>15</v>
      </c>
      <c r="AE9" s="31">
        <v>20</v>
      </c>
      <c r="AF9" s="31">
        <v>25</v>
      </c>
      <c r="AG9" s="2">
        <v>30</v>
      </c>
      <c r="AI9" t="s">
        <v>31</v>
      </c>
      <c r="AJ9" t="s">
        <v>32</v>
      </c>
    </row>
    <row r="10" spans="1:37">
      <c r="E10" s="11" t="s">
        <v>6</v>
      </c>
      <c r="F10" s="11">
        <v>2.0052E-3</v>
      </c>
      <c r="K10" s="11">
        <v>1.5574999999999999E-4</v>
      </c>
      <c r="Z10" s="30" t="s">
        <v>26</v>
      </c>
      <c r="AA10" s="33">
        <f t="shared" ref="AA10:AG10" si="0">AA9-$AI$7</f>
        <v>273.16000000000003</v>
      </c>
      <c r="AB10" s="33">
        <f t="shared" si="0"/>
        <v>278.16000000000003</v>
      </c>
      <c r="AC10" s="33">
        <f t="shared" si="0"/>
        <v>283.16000000000003</v>
      </c>
      <c r="AD10" s="33">
        <f t="shared" si="0"/>
        <v>288.16000000000003</v>
      </c>
      <c r="AE10" s="33">
        <f t="shared" si="0"/>
        <v>293.16000000000003</v>
      </c>
      <c r="AF10" s="33">
        <f t="shared" si="0"/>
        <v>298.16000000000003</v>
      </c>
      <c r="AG10" s="34">
        <f t="shared" si="0"/>
        <v>303.16000000000003</v>
      </c>
      <c r="AI10">
        <v>0</v>
      </c>
      <c r="AJ10" s="23">
        <v>6.04</v>
      </c>
    </row>
    <row r="11" spans="1:37" ht="20.25">
      <c r="D11" s="1"/>
      <c r="E11" s="1"/>
      <c r="F11" s="1" t="s">
        <v>7</v>
      </c>
      <c r="G11" s="1"/>
      <c r="H11" s="5" t="s">
        <v>9</v>
      </c>
      <c r="I11" s="5"/>
      <c r="J11" s="5" t="s">
        <v>9</v>
      </c>
      <c r="K11" s="1" t="s">
        <v>8</v>
      </c>
      <c r="M11" s="5" t="s">
        <v>10</v>
      </c>
      <c r="N11" s="5"/>
      <c r="O11" s="5" t="s">
        <v>10</v>
      </c>
      <c r="R11" s="31"/>
      <c r="S11" s="26" t="s">
        <v>36</v>
      </c>
      <c r="W11" s="26" t="s">
        <v>37</v>
      </c>
      <c r="Z11" s="35" t="s">
        <v>27</v>
      </c>
      <c r="AA11" s="36">
        <f t="shared" ref="AA11:AG11" si="1">1.137*10^6/AA10^2-0.4156*1000/AA10-2.0667</f>
        <v>11.649787280509603</v>
      </c>
      <c r="AB11" s="36">
        <f t="shared" si="1"/>
        <v>11.134247282561624</v>
      </c>
      <c r="AC11" s="36">
        <f t="shared" si="1"/>
        <v>10.646245525625162</v>
      </c>
      <c r="AD11" s="36">
        <f t="shared" si="1"/>
        <v>10.183871201575037</v>
      </c>
      <c r="AE11" s="36">
        <f t="shared" si="1"/>
        <v>9.7453758701588988</v>
      </c>
      <c r="AF11" s="36">
        <f t="shared" si="1"/>
        <v>9.3291572060142549</v>
      </c>
      <c r="AG11" s="37">
        <f t="shared" si="1"/>
        <v>8.9337446108676488</v>
      </c>
      <c r="AI11">
        <v>5</v>
      </c>
      <c r="AJ11" s="23">
        <v>8.6300000000000008</v>
      </c>
    </row>
    <row r="12" spans="1:37" ht="53.25">
      <c r="A12" t="s">
        <v>41</v>
      </c>
      <c r="B12" t="s">
        <v>34</v>
      </c>
      <c r="C12" t="s">
        <v>57</v>
      </c>
      <c r="D12" s="3" t="s">
        <v>44</v>
      </c>
      <c r="E12" s="3" t="s">
        <v>45</v>
      </c>
      <c r="F12" s="5" t="s">
        <v>39</v>
      </c>
      <c r="G12" s="1" t="s">
        <v>42</v>
      </c>
      <c r="H12" s="1" t="s">
        <v>43</v>
      </c>
      <c r="I12" s="1" t="s">
        <v>47</v>
      </c>
      <c r="J12" s="1" t="s">
        <v>46</v>
      </c>
      <c r="K12" s="5" t="s">
        <v>40</v>
      </c>
      <c r="L12" s="1" t="s">
        <v>42</v>
      </c>
      <c r="M12" s="1" t="s">
        <v>43</v>
      </c>
      <c r="N12" s="1" t="s">
        <v>47</v>
      </c>
      <c r="O12" s="1" t="s">
        <v>46</v>
      </c>
      <c r="P12" s="1" t="s">
        <v>11</v>
      </c>
      <c r="Q12" s="1" t="s">
        <v>49</v>
      </c>
      <c r="R12" s="31"/>
      <c r="S12" s="30" t="s">
        <v>26</v>
      </c>
      <c r="T12" s="35" t="s">
        <v>27</v>
      </c>
      <c r="U12" s="38" t="s">
        <v>28</v>
      </c>
      <c r="W12" s="30" t="s">
        <v>26</v>
      </c>
      <c r="X12" s="35" t="s">
        <v>27</v>
      </c>
      <c r="Y12" s="38" t="s">
        <v>38</v>
      </c>
      <c r="Z12" s="38" t="s">
        <v>28</v>
      </c>
      <c r="AA12" s="39">
        <f t="shared" ref="AA12:AG12" si="2">EXP(AA11/1000)</f>
        <v>1.0117179103350296</v>
      </c>
      <c r="AB12" s="39">
        <f t="shared" si="2"/>
        <v>1.0111964637104567</v>
      </c>
      <c r="AC12" s="39">
        <f t="shared" si="2"/>
        <v>1.0107031184460267</v>
      </c>
      <c r="AD12" s="39">
        <f t="shared" si="2"/>
        <v>1.0102359032972879</v>
      </c>
      <c r="AE12" s="39">
        <f t="shared" si="2"/>
        <v>1.0097930166790168</v>
      </c>
      <c r="AF12" s="39">
        <f t="shared" si="2"/>
        <v>1.0093728094336676</v>
      </c>
      <c r="AG12" s="40">
        <f t="shared" si="2"/>
        <v>1.0089737696095045</v>
      </c>
      <c r="AI12">
        <v>10</v>
      </c>
      <c r="AJ12" s="23">
        <v>12.149999999999999</v>
      </c>
    </row>
    <row r="13" spans="1:37">
      <c r="A13" s="51">
        <v>30</v>
      </c>
      <c r="B13" s="52">
        <f t="shared" ref="B13:B43" si="3">0.000498*A13^3+0.009352*A13^2+0.468746*A13+6.025</f>
        <v>41.950179999999996</v>
      </c>
      <c r="C13" s="52"/>
      <c r="D13" s="53">
        <v>1</v>
      </c>
      <c r="E13" s="53"/>
      <c r="F13" s="54">
        <f t="shared" ref="F13:F43" si="4">U13</f>
        <v>1.0089737696095045</v>
      </c>
      <c r="G13" s="55">
        <f>(F7/1000+1)*F10</f>
        <v>1.9812623914125652E-3</v>
      </c>
      <c r="H13" s="56">
        <f t="shared" ref="H13:H43" si="5">(G13/F$10-1)*1000</f>
        <v>-11.937766101852487</v>
      </c>
      <c r="I13" s="57">
        <f t="shared" ref="I13:I43" si="6">F13*G13</f>
        <v>1.9990417836490775E-3</v>
      </c>
      <c r="J13" s="56">
        <f t="shared" ref="J13:J43" si="7">(I13/F$10-1)*1000</f>
        <v>-3.0711232549982537</v>
      </c>
      <c r="K13" s="58">
        <f t="shared" ref="K13:K43" si="8">Y13</f>
        <v>1.0740311113522301</v>
      </c>
      <c r="L13" s="55">
        <f>(K7/1000+1)*K10</f>
        <v>1.443020434370918E-4</v>
      </c>
      <c r="M13" s="56">
        <f t="shared" ref="M13:M43" si="9">(L13/K$10-1)*1000</f>
        <v>-73.502128814819883</v>
      </c>
      <c r="N13" s="57">
        <f t="shared" ref="N13:N43" si="10">K13*L13</f>
        <v>1.5498488408313747E-4</v>
      </c>
      <c r="O13" s="56">
        <f t="shared" ref="O13:O43" si="11">(N13/K$10-1)*1000</f>
        <v>-4.9124617455057473</v>
      </c>
      <c r="P13" s="51"/>
      <c r="Q13" s="59">
        <f t="shared" ref="Q13:Q43" si="12">O13-8*J13</f>
        <v>19.656524294480281</v>
      </c>
      <c r="R13" s="60">
        <v>30</v>
      </c>
      <c r="S13" s="61">
        <f t="shared" ref="S13:S43" si="13">R13-$AI$7</f>
        <v>303.16000000000003</v>
      </c>
      <c r="T13" s="62">
        <f t="shared" ref="T13:T43" si="14">1.137*10^6/S13^2-0.4156*1000/S13-2.0667</f>
        <v>8.9337446108676488</v>
      </c>
      <c r="U13" s="63">
        <f t="shared" ref="U13:U43" si="15">EXP(T13/1000)</f>
        <v>1.0089737696095045</v>
      </c>
      <c r="V13" s="60">
        <v>30</v>
      </c>
      <c r="W13" s="61">
        <f t="shared" ref="W13:W43" si="16">V13-$AI$7</f>
        <v>303.16000000000003</v>
      </c>
      <c r="X13" s="64">
        <f t="shared" ref="X13:X43" si="17">24844000*W13^-2-76248*W13^-1+0.05261*1000</f>
        <v>71.418963406622751</v>
      </c>
      <c r="Y13" s="63">
        <f t="shared" ref="Y13:Y43" si="18">EXP(X13/1000)</f>
        <v>1.0740311113522301</v>
      </c>
      <c r="AI13">
        <v>15</v>
      </c>
      <c r="AJ13" s="23">
        <v>16.87</v>
      </c>
    </row>
    <row r="14" spans="1:37">
      <c r="A14" s="51">
        <v>29</v>
      </c>
      <c r="B14" s="52">
        <f t="shared" si="3"/>
        <v>39.629387999999999</v>
      </c>
      <c r="C14" s="52"/>
      <c r="D14" s="65">
        <f>B14/B$13</f>
        <v>0.94467742450687942</v>
      </c>
      <c r="E14" s="65">
        <f>D14/D13</f>
        <v>0.94467742450687942</v>
      </c>
      <c r="F14" s="54">
        <f t="shared" si="4"/>
        <v>1.009051952496427</v>
      </c>
      <c r="G14" s="55">
        <f t="shared" ref="G14:G43" si="19">G13*E14^(F14-1)</f>
        <v>1.9802419821007811E-3</v>
      </c>
      <c r="H14" s="56">
        <f t="shared" si="5"/>
        <v>-12.446647665678601</v>
      </c>
      <c r="I14" s="57">
        <f t="shared" si="6"/>
        <v>1.9981670384541877E-3</v>
      </c>
      <c r="J14" s="56">
        <f t="shared" si="7"/>
        <v>-3.5073616326611878</v>
      </c>
      <c r="K14" s="58">
        <f t="shared" si="8"/>
        <v>1.0750624973439526</v>
      </c>
      <c r="L14" s="55">
        <f t="shared" ref="L14:L43" si="20">L13*E14^(K14-1)</f>
        <v>1.4368690878374291E-4</v>
      </c>
      <c r="M14" s="56">
        <f t="shared" si="9"/>
        <v>-77.451628996835225</v>
      </c>
      <c r="N14" s="57">
        <f t="shared" si="10"/>
        <v>1.5447240699268338E-4</v>
      </c>
      <c r="O14" s="56">
        <f t="shared" si="11"/>
        <v>-8.2028443487422997</v>
      </c>
      <c r="P14" s="59">
        <f t="shared" ref="P14:P43" si="21">(O13-O14)/(J13-J14)</f>
        <v>7.5426252519646813</v>
      </c>
      <c r="Q14" s="59">
        <f t="shared" si="12"/>
        <v>19.856048712547203</v>
      </c>
      <c r="R14" s="66">
        <v>29</v>
      </c>
      <c r="S14" s="67">
        <f t="shared" si="13"/>
        <v>302.16000000000003</v>
      </c>
      <c r="T14" s="64">
        <f t="shared" si="14"/>
        <v>9.0112291405297249</v>
      </c>
      <c r="U14" s="68">
        <f t="shared" si="15"/>
        <v>1.009051952496427</v>
      </c>
      <c r="V14" s="51">
        <v>29</v>
      </c>
      <c r="W14" s="61">
        <f t="shared" si="16"/>
        <v>302.16000000000003</v>
      </c>
      <c r="X14" s="64">
        <f t="shared" si="17"/>
        <v>72.37879695387447</v>
      </c>
      <c r="Y14" s="63">
        <f t="shared" si="18"/>
        <v>1.0750624973439526</v>
      </c>
      <c r="Z14" s="26" t="s">
        <v>37</v>
      </c>
      <c r="AA14" s="27"/>
      <c r="AB14" s="28" t="s">
        <v>25</v>
      </c>
      <c r="AC14" s="27"/>
      <c r="AD14" s="27"/>
      <c r="AE14" s="27"/>
      <c r="AF14" s="27"/>
      <c r="AG14" s="29"/>
      <c r="AH14" t="s">
        <v>23</v>
      </c>
      <c r="AI14" t="s">
        <v>34</v>
      </c>
      <c r="AJ14">
        <v>20</v>
      </c>
      <c r="AK14" s="23">
        <v>23.130000000000003</v>
      </c>
    </row>
    <row r="15" spans="1:37">
      <c r="A15" s="51">
        <v>28</v>
      </c>
      <c r="B15" s="52">
        <f t="shared" si="3"/>
        <v>37.413951999999995</v>
      </c>
      <c r="C15" s="52"/>
      <c r="D15" s="65">
        <f>B15/B$13</f>
        <v>0.89186630426853941</v>
      </c>
      <c r="E15" s="65">
        <f>D15/D14</f>
        <v>0.94409613390951164</v>
      </c>
      <c r="F15" s="54">
        <f t="shared" si="4"/>
        <v>1.0091309369205281</v>
      </c>
      <c r="G15" s="55">
        <f t="shared" si="19"/>
        <v>1.9792020777431155E-3</v>
      </c>
      <c r="H15" s="56">
        <f t="shared" si="5"/>
        <v>-12.965251474608252</v>
      </c>
      <c r="I15" s="57">
        <f t="shared" si="6"/>
        <v>1.9972740470679661E-3</v>
      </c>
      <c r="J15" s="56">
        <f t="shared" si="7"/>
        <v>-3.9526994474535782</v>
      </c>
      <c r="K15" s="58">
        <f t="shared" si="8"/>
        <v>1.0761081688844965</v>
      </c>
      <c r="L15" s="55">
        <f t="shared" si="20"/>
        <v>1.4305918015408982E-4</v>
      </c>
      <c r="M15" s="56">
        <f t="shared" si="9"/>
        <v>-81.481989379840641</v>
      </c>
      <c r="N15" s="57">
        <f t="shared" si="10"/>
        <v>1.539471523977349E-4</v>
      </c>
      <c r="O15" s="56">
        <f t="shared" si="11"/>
        <v>-11.5752655041097</v>
      </c>
      <c r="P15" s="59">
        <f t="shared" si="21"/>
        <v>7.5727257900602289</v>
      </c>
      <c r="Q15" s="59">
        <f t="shared" si="12"/>
        <v>20.046330075518924</v>
      </c>
      <c r="R15" s="60">
        <v>28</v>
      </c>
      <c r="S15" s="67">
        <f t="shared" si="13"/>
        <v>301.16000000000003</v>
      </c>
      <c r="T15" s="64">
        <f t="shared" si="14"/>
        <v>9.0895019517360574</v>
      </c>
      <c r="U15" s="68">
        <f t="shared" si="15"/>
        <v>1.0091309369205281</v>
      </c>
      <c r="V15" s="60">
        <v>28</v>
      </c>
      <c r="W15" s="61">
        <f t="shared" si="16"/>
        <v>301.16000000000003</v>
      </c>
      <c r="X15" s="64">
        <f t="shared" si="17"/>
        <v>73.350985389984757</v>
      </c>
      <c r="Y15" s="63">
        <f t="shared" si="18"/>
        <v>1.0761081688844965</v>
      </c>
      <c r="Z15" s="30"/>
      <c r="AA15" s="31">
        <v>0</v>
      </c>
      <c r="AB15" s="32">
        <v>5</v>
      </c>
      <c r="AC15" s="31">
        <v>10</v>
      </c>
      <c r="AD15" s="31">
        <v>15</v>
      </c>
      <c r="AE15" s="31">
        <v>20</v>
      </c>
      <c r="AF15" s="31">
        <v>25</v>
      </c>
      <c r="AG15" s="2">
        <v>30</v>
      </c>
      <c r="AH15">
        <v>30</v>
      </c>
      <c r="AI15" s="22">
        <f t="shared" ref="AI15:AI45" si="22">0.000498*AH15^3+0.009352*AH15^2+0.468746*AH15+6.025</f>
        <v>41.950179999999996</v>
      </c>
      <c r="AJ15">
        <v>25</v>
      </c>
      <c r="AK15" s="23">
        <v>31.33</v>
      </c>
    </row>
    <row r="16" spans="1:37">
      <c r="A16" s="51">
        <v>27</v>
      </c>
      <c r="B16" s="52">
        <f t="shared" si="3"/>
        <v>35.300883999999996</v>
      </c>
      <c r="C16" s="52"/>
      <c r="D16" s="65">
        <f>B16/B$13</f>
        <v>0.84149541193863764</v>
      </c>
      <c r="E16" s="65">
        <f>D16/D15</f>
        <v>0.94352192465527296</v>
      </c>
      <c r="F16" s="54">
        <f t="shared" si="4"/>
        <v>1.0092107337902723</v>
      </c>
      <c r="G16" s="55">
        <f t="shared" si="19"/>
        <v>1.9781425536647438E-3</v>
      </c>
      <c r="H16" s="56">
        <f t="shared" si="5"/>
        <v>-13.493639704396653</v>
      </c>
      <c r="I16" s="57">
        <f t="shared" si="6"/>
        <v>1.9963626981257592E-3</v>
      </c>
      <c r="J16" s="56">
        <f t="shared" si="7"/>
        <v>-4.4071922373033479</v>
      </c>
      <c r="K16" s="58">
        <f t="shared" si="8"/>
        <v>1.0771683633336855</v>
      </c>
      <c r="L16" s="55">
        <f t="shared" si="20"/>
        <v>1.424188205239177E-4</v>
      </c>
      <c r="M16" s="56">
        <f t="shared" si="9"/>
        <v>-85.593447679501054</v>
      </c>
      <c r="N16" s="57">
        <f t="shared" si="10"/>
        <v>1.5340904781166231E-4</v>
      </c>
      <c r="O16" s="56">
        <f t="shared" si="11"/>
        <v>-15.030190615330174</v>
      </c>
      <c r="P16" s="59">
        <f t="shared" si="21"/>
        <v>7.6017159972163295</v>
      </c>
      <c r="Q16" s="59">
        <f t="shared" si="12"/>
        <v>20.227347283096609</v>
      </c>
      <c r="R16" s="66">
        <v>27</v>
      </c>
      <c r="S16" s="67">
        <f t="shared" si="13"/>
        <v>300.16000000000003</v>
      </c>
      <c r="T16" s="64">
        <f t="shared" si="14"/>
        <v>9.1685736678320247</v>
      </c>
      <c r="U16" s="68">
        <f t="shared" si="15"/>
        <v>1.0092107337902723</v>
      </c>
      <c r="V16" s="51">
        <v>27</v>
      </c>
      <c r="W16" s="61">
        <f t="shared" si="16"/>
        <v>300.16000000000003</v>
      </c>
      <c r="X16" s="64">
        <f t="shared" si="17"/>
        <v>74.33571217170315</v>
      </c>
      <c r="Y16" s="63">
        <f t="shared" si="18"/>
        <v>1.0771683633336855</v>
      </c>
      <c r="Z16" s="30" t="s">
        <v>26</v>
      </c>
      <c r="AA16" s="33">
        <f t="shared" ref="AA16:AG16" si="23">AA15-$AI$7</f>
        <v>273.16000000000003</v>
      </c>
      <c r="AB16" s="33">
        <f t="shared" si="23"/>
        <v>278.16000000000003</v>
      </c>
      <c r="AC16" s="33">
        <f t="shared" si="23"/>
        <v>283.16000000000003</v>
      </c>
      <c r="AD16" s="33">
        <f t="shared" si="23"/>
        <v>288.16000000000003</v>
      </c>
      <c r="AE16" s="33">
        <f t="shared" si="23"/>
        <v>293.16000000000003</v>
      </c>
      <c r="AF16" s="33">
        <f t="shared" si="23"/>
        <v>298.16000000000003</v>
      </c>
      <c r="AG16" s="34">
        <f t="shared" si="23"/>
        <v>303.16000000000003</v>
      </c>
      <c r="AH16">
        <v>29</v>
      </c>
      <c r="AI16" s="22">
        <f t="shared" si="22"/>
        <v>39.629387999999999</v>
      </c>
      <c r="AJ16">
        <v>30</v>
      </c>
      <c r="AK16" s="23">
        <v>41.959999999999994</v>
      </c>
    </row>
    <row r="17" spans="1:39" ht="20.25">
      <c r="A17" s="51">
        <v>26</v>
      </c>
      <c r="B17" s="52">
        <f t="shared" si="3"/>
        <v>33.287196000000002</v>
      </c>
      <c r="C17" s="52"/>
      <c r="D17" s="65">
        <f>B17/B$13</f>
        <v>0.7934935201708313</v>
      </c>
      <c r="E17" s="65">
        <f>D17/D16</f>
        <v>0.94295644267718637</v>
      </c>
      <c r="F17" s="54">
        <f t="shared" si="4"/>
        <v>1.0092913541999848</v>
      </c>
      <c r="G17" s="55">
        <f t="shared" si="19"/>
        <v>1.9770633175651784E-3</v>
      </c>
      <c r="H17" s="56">
        <f t="shared" si="5"/>
        <v>-14.031858385608164</v>
      </c>
      <c r="I17" s="57">
        <f t="shared" si="6"/>
        <v>1.9954329131244737E-3</v>
      </c>
      <c r="J17" s="56">
        <f t="shared" si="7"/>
        <v>-4.8708791519680439</v>
      </c>
      <c r="K17" s="58">
        <f t="shared" si="8"/>
        <v>1.0782433229225032</v>
      </c>
      <c r="L17" s="55">
        <f t="shared" si="20"/>
        <v>1.4176581706231139E-4</v>
      </c>
      <c r="M17" s="56">
        <f t="shared" si="9"/>
        <v>-89.786086277294459</v>
      </c>
      <c r="N17" s="57">
        <f t="shared" si="10"/>
        <v>1.5285804566609034E-4</v>
      </c>
      <c r="O17" s="56">
        <f t="shared" si="11"/>
        <v>-18.56792509733318</v>
      </c>
      <c r="P17" s="59">
        <f t="shared" si="21"/>
        <v>7.6295758411928309</v>
      </c>
      <c r="Q17" s="59">
        <f t="shared" si="12"/>
        <v>20.399108118411171</v>
      </c>
      <c r="R17" s="60">
        <v>26</v>
      </c>
      <c r="S17" s="67">
        <f t="shared" si="13"/>
        <v>299.16000000000003</v>
      </c>
      <c r="T17" s="64">
        <f t="shared" si="14"/>
        <v>9.2484550910271679</v>
      </c>
      <c r="U17" s="68">
        <f t="shared" si="15"/>
        <v>1.0092913541999848</v>
      </c>
      <c r="V17" s="60">
        <v>26</v>
      </c>
      <c r="W17" s="61">
        <f t="shared" si="16"/>
        <v>299.16000000000003</v>
      </c>
      <c r="X17" s="64">
        <f t="shared" si="17"/>
        <v>75.333164013313066</v>
      </c>
      <c r="Y17" s="63">
        <f t="shared" si="18"/>
        <v>1.0782433229225032</v>
      </c>
      <c r="Z17" s="35" t="s">
        <v>27</v>
      </c>
      <c r="AA17" s="36">
        <f t="shared" ref="AA17:AG17" si="24">24844000*AA16^-2-76248*AA16^-1+0.05261*1000</f>
        <v>106.43324924620843</v>
      </c>
      <c r="AB17" s="36">
        <f t="shared" si="24"/>
        <v>99.588364500387044</v>
      </c>
      <c r="AC17" s="36">
        <f t="shared" si="24"/>
        <v>93.189111199596866</v>
      </c>
      <c r="AD17" s="36">
        <f t="shared" si="24"/>
        <v>87.20186256262717</v>
      </c>
      <c r="AE17" s="36">
        <f t="shared" si="24"/>
        <v>81.595985299503681</v>
      </c>
      <c r="AF17" s="36">
        <f t="shared" si="24"/>
        <v>76.343530954796606</v>
      </c>
      <c r="AG17" s="36">
        <f t="shared" si="24"/>
        <v>71.418963406622751</v>
      </c>
      <c r="AH17">
        <v>28</v>
      </c>
      <c r="AI17" s="22">
        <f t="shared" si="22"/>
        <v>37.413951999999995</v>
      </c>
    </row>
    <row r="18" spans="1:39" s="93" customFormat="1" ht="15.75">
      <c r="A18" s="17">
        <v>25</v>
      </c>
      <c r="B18" s="83">
        <f t="shared" si="3"/>
        <v>31.369900000000001</v>
      </c>
      <c r="C18" s="81">
        <f>IF(B$4/100*B$18&lt;B18,B$4/100*B$18,B18)</f>
        <v>15.684950000000001</v>
      </c>
      <c r="D18" s="72">
        <f>C18/C$18</f>
        <v>1</v>
      </c>
      <c r="E18" s="72">
        <f>1</f>
        <v>1</v>
      </c>
      <c r="F18" s="84">
        <f t="shared" si="4"/>
        <v>1.0093728094336676</v>
      </c>
      <c r="G18" s="107">
        <f>F5</f>
        <v>1.9812623914125652E-3</v>
      </c>
      <c r="H18" s="86">
        <f t="shared" si="5"/>
        <v>-11.937766101852487</v>
      </c>
      <c r="I18" s="87">
        <f t="shared" si="6"/>
        <v>1.9998323862453677E-3</v>
      </c>
      <c r="J18" s="86"/>
      <c r="K18" s="88">
        <f t="shared" si="8"/>
        <v>1.0793332948739489</v>
      </c>
      <c r="L18" s="108">
        <f>K5</f>
        <v>1.443020434370918E-4</v>
      </c>
      <c r="M18" s="86">
        <f t="shared" si="9"/>
        <v>-73.502128814819883</v>
      </c>
      <c r="N18" s="87">
        <f t="shared" si="10"/>
        <v>1.5574999999999999E-4</v>
      </c>
      <c r="O18" s="86"/>
      <c r="P18" s="104"/>
      <c r="Q18" s="89"/>
      <c r="R18" s="90">
        <v>25</v>
      </c>
      <c r="S18" s="33">
        <f t="shared" si="13"/>
        <v>298.16000000000003</v>
      </c>
      <c r="T18" s="91">
        <f t="shared" si="14"/>
        <v>9.3291572060142549</v>
      </c>
      <c r="U18" s="92">
        <f t="shared" si="15"/>
        <v>1.0093728094336676</v>
      </c>
      <c r="V18" s="93">
        <v>25</v>
      </c>
      <c r="W18" s="34">
        <f t="shared" si="16"/>
        <v>298.16000000000003</v>
      </c>
      <c r="X18" s="91">
        <f t="shared" si="17"/>
        <v>76.343530954796606</v>
      </c>
      <c r="Y18" s="94">
        <f t="shared" si="18"/>
        <v>1.0793332948739489</v>
      </c>
      <c r="Z18" s="95" t="s">
        <v>58</v>
      </c>
      <c r="AA18" s="96">
        <f t="shared" ref="AA18:AG18" si="25">EXP(AA17/1000)</f>
        <v>1.1123036768587287</v>
      </c>
      <c r="AB18" s="96">
        <f t="shared" si="25"/>
        <v>1.1047160841119532</v>
      </c>
      <c r="AC18" s="96">
        <f t="shared" si="25"/>
        <v>1.0976692971988744</v>
      </c>
      <c r="AD18" s="96">
        <f t="shared" si="25"/>
        <v>1.0911169131453013</v>
      </c>
      <c r="AE18" s="96">
        <f t="shared" si="25"/>
        <v>1.0850173583020339</v>
      </c>
      <c r="AF18" s="96">
        <f t="shared" si="25"/>
        <v>1.0793332948739489</v>
      </c>
      <c r="AG18" s="94">
        <f t="shared" si="25"/>
        <v>1.0740311113522301</v>
      </c>
      <c r="AH18" s="93">
        <v>27</v>
      </c>
      <c r="AI18" s="97">
        <f t="shared" si="22"/>
        <v>35.300883999999996</v>
      </c>
    </row>
    <row r="19" spans="1:39" s="93" customFormat="1">
      <c r="A19" s="93">
        <v>24</v>
      </c>
      <c r="B19" s="97">
        <f t="shared" si="3"/>
        <v>29.546008</v>
      </c>
      <c r="C19" s="81">
        <f>IF(B$4/100*B$18&lt;B19,B$4/100*B$18,B19)</f>
        <v>15.684950000000001</v>
      </c>
      <c r="D19" s="72">
        <f>IF(C19&lt;B19,D18,C19/C$18)</f>
        <v>1</v>
      </c>
      <c r="E19" s="41">
        <f t="shared" ref="E19:E33" si="26">D19/D18</f>
        <v>1</v>
      </c>
      <c r="F19" s="84">
        <f t="shared" si="4"/>
        <v>1.0094551109689023</v>
      </c>
      <c r="G19" s="85">
        <f t="shared" si="19"/>
        <v>1.9812623914125652E-3</v>
      </c>
      <c r="H19" s="86">
        <f t="shared" si="5"/>
        <v>-11.937766101852487</v>
      </c>
      <c r="I19" s="87">
        <f t="shared" si="6"/>
        <v>1.9999954471818836E-3</v>
      </c>
      <c r="J19" s="86"/>
      <c r="K19" s="88">
        <f t="shared" si="8"/>
        <v>1.0804385315274307</v>
      </c>
      <c r="L19" s="85">
        <f t="shared" si="20"/>
        <v>1.443020434370918E-4</v>
      </c>
      <c r="M19" s="86">
        <f t="shared" si="9"/>
        <v>-73.502128814819883</v>
      </c>
      <c r="N19" s="87">
        <f t="shared" si="10"/>
        <v>1.55909487907579E-4</v>
      </c>
      <c r="O19" s="86"/>
      <c r="P19" s="104"/>
      <c r="Q19" s="89"/>
      <c r="R19" s="98">
        <v>24</v>
      </c>
      <c r="S19" s="33">
        <f t="shared" si="13"/>
        <v>297.16000000000003</v>
      </c>
      <c r="T19" s="91">
        <f t="shared" si="14"/>
        <v>9.4106911836738796</v>
      </c>
      <c r="U19" s="92">
        <f t="shared" si="15"/>
        <v>1.0094551109689023</v>
      </c>
      <c r="V19" s="98">
        <v>24</v>
      </c>
      <c r="W19" s="34">
        <f t="shared" si="16"/>
        <v>297.16000000000003</v>
      </c>
      <c r="X19" s="91">
        <f t="shared" si="17"/>
        <v>77.367006431649529</v>
      </c>
      <c r="Y19" s="94">
        <f t="shared" si="18"/>
        <v>1.0804385315274307</v>
      </c>
      <c r="AH19" s="93">
        <v>26</v>
      </c>
      <c r="AI19" s="97">
        <f t="shared" si="22"/>
        <v>33.287196000000002</v>
      </c>
    </row>
    <row r="20" spans="1:39" s="93" customFormat="1">
      <c r="A20" s="93">
        <v>23</v>
      </c>
      <c r="B20" s="97">
        <f t="shared" si="3"/>
        <v>27.812531999999997</v>
      </c>
      <c r="C20" s="13">
        <f>IF(B$4/100*B$18&lt;B20,B$4/100*B$18,B20)</f>
        <v>15.684950000000001</v>
      </c>
      <c r="D20" s="69">
        <f>IF(C20&lt;B20,D19,C20/C$18)</f>
        <v>1</v>
      </c>
      <c r="E20" s="41">
        <f t="shared" si="26"/>
        <v>1</v>
      </c>
      <c r="F20" s="84">
        <f t="shared" si="4"/>
        <v>1.0095382704808511</v>
      </c>
      <c r="G20" s="85">
        <f t="shared" si="19"/>
        <v>1.9812623914125652E-3</v>
      </c>
      <c r="H20" s="86">
        <f t="shared" si="5"/>
        <v>-11.937766101852487</v>
      </c>
      <c r="I20" s="87">
        <f t="shared" si="6"/>
        <v>2.000160207995396E-3</v>
      </c>
      <c r="J20" s="86"/>
      <c r="K20" s="88">
        <f t="shared" si="8"/>
        <v>1.0815592904668179</v>
      </c>
      <c r="L20" s="85">
        <f t="shared" si="20"/>
        <v>1.443020434370918E-4</v>
      </c>
      <c r="M20" s="86">
        <f t="shared" si="9"/>
        <v>-73.502128814819883</v>
      </c>
      <c r="N20" s="87">
        <f t="shared" si="10"/>
        <v>1.5607121571273294E-4</v>
      </c>
      <c r="O20" s="86"/>
      <c r="P20" s="104"/>
      <c r="Q20" s="89"/>
      <c r="R20" s="90">
        <v>23</v>
      </c>
      <c r="S20" s="33">
        <f t="shared" si="13"/>
        <v>296.16000000000003</v>
      </c>
      <c r="T20" s="91">
        <f t="shared" si="14"/>
        <v>9.4930683848670867</v>
      </c>
      <c r="U20" s="92">
        <f t="shared" si="15"/>
        <v>1.0095382704808511</v>
      </c>
      <c r="V20" s="93">
        <v>23</v>
      </c>
      <c r="W20" s="34">
        <f t="shared" si="16"/>
        <v>296.16000000000003</v>
      </c>
      <c r="X20" s="91">
        <f t="shared" si="17"/>
        <v>78.40378734639323</v>
      </c>
      <c r="Y20" s="94">
        <f t="shared" si="18"/>
        <v>1.0815592904668179</v>
      </c>
      <c r="AH20" s="93">
        <v>25</v>
      </c>
      <c r="AI20" s="97">
        <f t="shared" si="22"/>
        <v>31.369900000000001</v>
      </c>
    </row>
    <row r="21" spans="1:39" s="93" customFormat="1">
      <c r="A21" s="93">
        <v>22</v>
      </c>
      <c r="B21" s="97">
        <f t="shared" si="3"/>
        <v>26.166483999999997</v>
      </c>
      <c r="C21" s="13">
        <f t="shared" ref="C21:C43" si="27">IF(B$4/100*B$18&lt;B21,B$4/100*B$18,B21)</f>
        <v>15.684950000000001</v>
      </c>
      <c r="D21" s="69">
        <f t="shared" ref="D21:D43" si="28">IF(C21&lt;B21,D20,C21/C$18)</f>
        <v>1</v>
      </c>
      <c r="E21" s="41">
        <f t="shared" si="26"/>
        <v>1</v>
      </c>
      <c r="F21" s="84">
        <f t="shared" si="4"/>
        <v>1.0096222998463515</v>
      </c>
      <c r="G21" s="85">
        <f t="shared" si="19"/>
        <v>1.9812623914125652E-3</v>
      </c>
      <c r="H21" s="86">
        <f t="shared" si="5"/>
        <v>-11.937766101852487</v>
      </c>
      <c r="I21" s="87">
        <f t="shared" si="6"/>
        <v>2.0003266922170365E-3</v>
      </c>
      <c r="J21" s="86"/>
      <c r="K21" s="88">
        <f t="shared" si="8"/>
        <v>1.0826958346522748</v>
      </c>
      <c r="L21" s="85">
        <f t="shared" si="20"/>
        <v>1.443020434370918E-4</v>
      </c>
      <c r="M21" s="86">
        <f t="shared" si="9"/>
        <v>-73.502128814819883</v>
      </c>
      <c r="N21" s="87">
        <f t="shared" si="10"/>
        <v>1.5623522136115094E-4</v>
      </c>
      <c r="O21" s="86"/>
      <c r="P21" s="104"/>
      <c r="Q21" s="89"/>
      <c r="R21" s="98">
        <v>22</v>
      </c>
      <c r="S21" s="33">
        <f t="shared" si="13"/>
        <v>295.16000000000003</v>
      </c>
      <c r="T21" s="91">
        <f t="shared" si="14"/>
        <v>9.5763003643182856</v>
      </c>
      <c r="U21" s="92">
        <f t="shared" si="15"/>
        <v>1.0096222998463515</v>
      </c>
      <c r="V21" s="98">
        <v>22</v>
      </c>
      <c r="W21" s="34">
        <f t="shared" si="16"/>
        <v>295.16000000000003</v>
      </c>
      <c r="X21" s="91">
        <f t="shared" si="17"/>
        <v>79.45407414182948</v>
      </c>
      <c r="Y21" s="94">
        <f t="shared" si="18"/>
        <v>1.0826958346522748</v>
      </c>
      <c r="AC21" s="99"/>
      <c r="AH21" s="93">
        <v>24</v>
      </c>
      <c r="AI21" s="97">
        <f t="shared" si="22"/>
        <v>29.546008</v>
      </c>
    </row>
    <row r="22" spans="1:39" s="93" customFormat="1">
      <c r="A22" s="93">
        <v>21</v>
      </c>
      <c r="B22" s="97">
        <f t="shared" si="3"/>
        <v>24.604875999999997</v>
      </c>
      <c r="C22" s="13">
        <f t="shared" si="27"/>
        <v>15.684950000000001</v>
      </c>
      <c r="D22" s="69">
        <f t="shared" si="28"/>
        <v>1</v>
      </c>
      <c r="E22" s="41">
        <f t="shared" si="26"/>
        <v>1</v>
      </c>
      <c r="F22" s="84">
        <f t="shared" si="4"/>
        <v>1.0097072111481138</v>
      </c>
      <c r="G22" s="85">
        <f t="shared" si="19"/>
        <v>1.9812623914125652E-3</v>
      </c>
      <c r="H22" s="86">
        <f t="shared" si="5"/>
        <v>-11.937766101852487</v>
      </c>
      <c r="I22" s="87">
        <f t="shared" si="6"/>
        <v>2.0004949237858241E-3</v>
      </c>
      <c r="J22" s="86"/>
      <c r="K22" s="88">
        <f t="shared" si="8"/>
        <v>1.0838484325560036</v>
      </c>
      <c r="L22" s="85">
        <f t="shared" si="20"/>
        <v>1.443020434370918E-4</v>
      </c>
      <c r="M22" s="86">
        <f t="shared" si="9"/>
        <v>-73.502128814819883</v>
      </c>
      <c r="N22" s="87">
        <f t="shared" si="10"/>
        <v>1.5640154359392031E-4</v>
      </c>
      <c r="O22" s="86"/>
      <c r="P22" s="104"/>
      <c r="Q22" s="89"/>
      <c r="R22" s="90">
        <v>21</v>
      </c>
      <c r="S22" s="33">
        <f t="shared" si="13"/>
        <v>294.16000000000003</v>
      </c>
      <c r="T22" s="91">
        <f t="shared" si="14"/>
        <v>9.6603988745909959</v>
      </c>
      <c r="U22" s="92">
        <f t="shared" si="15"/>
        <v>1.0097072111481138</v>
      </c>
      <c r="V22" s="93">
        <v>21</v>
      </c>
      <c r="W22" s="34">
        <f t="shared" si="16"/>
        <v>294.16000000000003</v>
      </c>
      <c r="X22" s="91">
        <f t="shared" si="17"/>
        <v>80.518070876085901</v>
      </c>
      <c r="Y22" s="94">
        <f t="shared" si="18"/>
        <v>1.0838484325560036</v>
      </c>
      <c r="AB22" s="100"/>
      <c r="AC22" s="101"/>
      <c r="AD22" s="33"/>
      <c r="AE22" s="91"/>
      <c r="AF22" s="96"/>
      <c r="AH22" s="93">
        <v>23</v>
      </c>
      <c r="AI22" s="97">
        <f t="shared" si="22"/>
        <v>27.812531999999997</v>
      </c>
    </row>
    <row r="23" spans="1:39" s="93" customFormat="1">
      <c r="A23" s="93">
        <v>20</v>
      </c>
      <c r="B23" s="97">
        <f t="shared" si="3"/>
        <v>23.124719999999996</v>
      </c>
      <c r="C23" s="13">
        <f t="shared" si="27"/>
        <v>15.684950000000001</v>
      </c>
      <c r="D23" s="69">
        <f t="shared" si="28"/>
        <v>1</v>
      </c>
      <c r="E23" s="41">
        <f t="shared" si="26"/>
        <v>1</v>
      </c>
      <c r="F23" s="84">
        <f t="shared" si="4"/>
        <v>1.0097930166790168</v>
      </c>
      <c r="G23" s="85">
        <f t="shared" si="19"/>
        <v>1.9812623914125652E-3</v>
      </c>
      <c r="H23" s="86">
        <f t="shared" si="5"/>
        <v>-11.937766101852487</v>
      </c>
      <c r="I23" s="87">
        <f t="shared" si="6"/>
        <v>2.0006649270571772E-3</v>
      </c>
      <c r="J23" s="86"/>
      <c r="K23" s="88">
        <f t="shared" si="8"/>
        <v>1.0850173583020339</v>
      </c>
      <c r="L23" s="85">
        <f t="shared" si="20"/>
        <v>1.443020434370918E-4</v>
      </c>
      <c r="M23" s="86">
        <f t="shared" si="9"/>
        <v>-73.502128814819883</v>
      </c>
      <c r="N23" s="87">
        <f t="shared" si="10"/>
        <v>1.565702219676987E-4</v>
      </c>
      <c r="O23" s="86"/>
      <c r="P23" s="104"/>
      <c r="Q23" s="89"/>
      <c r="R23" s="98">
        <v>20</v>
      </c>
      <c r="S23" s="33">
        <f t="shared" si="13"/>
        <v>293.16000000000003</v>
      </c>
      <c r="T23" s="91">
        <f t="shared" si="14"/>
        <v>9.7453758701588988</v>
      </c>
      <c r="U23" s="92">
        <f t="shared" si="15"/>
        <v>1.0097930166790168</v>
      </c>
      <c r="V23" s="98">
        <v>20</v>
      </c>
      <c r="W23" s="34">
        <f t="shared" si="16"/>
        <v>293.16000000000003</v>
      </c>
      <c r="X23" s="91">
        <f t="shared" si="17"/>
        <v>81.595985299503681</v>
      </c>
      <c r="Y23" s="94">
        <f t="shared" si="18"/>
        <v>1.0850173583020339</v>
      </c>
      <c r="AB23" s="102"/>
      <c r="AC23" s="103"/>
      <c r="AD23" s="33"/>
      <c r="AE23" s="91"/>
      <c r="AF23" s="96"/>
      <c r="AH23" s="93">
        <v>22</v>
      </c>
      <c r="AI23" s="97">
        <f t="shared" si="22"/>
        <v>26.166483999999997</v>
      </c>
    </row>
    <row r="24" spans="1:39" s="93" customFormat="1">
      <c r="A24" s="93">
        <v>19</v>
      </c>
      <c r="B24" s="97">
        <f t="shared" si="3"/>
        <v>21.723027999999999</v>
      </c>
      <c r="C24" s="13">
        <f t="shared" si="27"/>
        <v>15.684950000000001</v>
      </c>
      <c r="D24" s="69">
        <f t="shared" si="28"/>
        <v>1</v>
      </c>
      <c r="E24" s="41">
        <f t="shared" si="26"/>
        <v>1</v>
      </c>
      <c r="F24" s="84">
        <f t="shared" si="4"/>
        <v>1.0098797289465131</v>
      </c>
      <c r="G24" s="85">
        <f t="shared" si="19"/>
        <v>1.9812623914125652E-3</v>
      </c>
      <c r="H24" s="86">
        <f t="shared" si="5"/>
        <v>-11.937766101852487</v>
      </c>
      <c r="I24" s="87">
        <f t="shared" si="6"/>
        <v>2.0008367268116419E-3</v>
      </c>
      <c r="J24" s="86"/>
      <c r="K24" s="88">
        <f t="shared" si="8"/>
        <v>1.0862028918101958</v>
      </c>
      <c r="L24" s="85">
        <f t="shared" si="20"/>
        <v>1.443020434370918E-4</v>
      </c>
      <c r="M24" s="86">
        <f t="shared" si="9"/>
        <v>-73.502128814819883</v>
      </c>
      <c r="N24" s="87">
        <f t="shared" si="10"/>
        <v>1.5674129687548961E-4</v>
      </c>
      <c r="O24" s="86"/>
      <c r="P24" s="104"/>
      <c r="Q24" s="89"/>
      <c r="R24" s="90">
        <v>19</v>
      </c>
      <c r="S24" s="33">
        <f t="shared" si="13"/>
        <v>292.16000000000003</v>
      </c>
      <c r="T24" s="91">
        <f t="shared" si="14"/>
        <v>9.8312435115749253</v>
      </c>
      <c r="U24" s="92">
        <f t="shared" si="15"/>
        <v>1.0098797289465131</v>
      </c>
      <c r="V24" s="93">
        <v>19</v>
      </c>
      <c r="W24" s="34">
        <f t="shared" si="16"/>
        <v>292.16000000000003</v>
      </c>
      <c r="X24" s="91">
        <f t="shared" si="17"/>
        <v>82.688028933417613</v>
      </c>
      <c r="Y24" s="94">
        <f t="shared" si="18"/>
        <v>1.0862028918101958</v>
      </c>
      <c r="AB24" s="100"/>
      <c r="AC24" s="101"/>
      <c r="AD24" s="33"/>
      <c r="AE24" s="91"/>
      <c r="AF24" s="96"/>
      <c r="AH24" s="93">
        <v>21</v>
      </c>
      <c r="AI24" s="97">
        <f t="shared" si="22"/>
        <v>24.604875999999997</v>
      </c>
      <c r="AJ24" s="93" t="s">
        <v>21</v>
      </c>
      <c r="AK24" s="93" t="s">
        <v>22</v>
      </c>
      <c r="AL24" s="93" t="s">
        <v>21</v>
      </c>
      <c r="AM24" s="93" t="s">
        <v>22</v>
      </c>
    </row>
    <row r="25" spans="1:39" s="93" customFormat="1">
      <c r="A25" s="93">
        <v>18</v>
      </c>
      <c r="B25" s="97">
        <f t="shared" si="3"/>
        <v>20.396812000000001</v>
      </c>
      <c r="C25" s="13">
        <f t="shared" si="27"/>
        <v>15.684950000000001</v>
      </c>
      <c r="D25" s="69">
        <f t="shared" si="28"/>
        <v>1</v>
      </c>
      <c r="E25" s="41">
        <f t="shared" si="26"/>
        <v>1</v>
      </c>
      <c r="F25" s="84">
        <f t="shared" si="4"/>
        <v>1.0099673606771387</v>
      </c>
      <c r="G25" s="85">
        <f t="shared" si="19"/>
        <v>1.9812623914125652E-3</v>
      </c>
      <c r="H25" s="86">
        <f t="shared" si="5"/>
        <v>-11.937766101852487</v>
      </c>
      <c r="I25" s="87">
        <f t="shared" si="6"/>
        <v>2.0010103482638246E-3</v>
      </c>
      <c r="J25" s="86"/>
      <c r="K25" s="88">
        <f t="shared" si="8"/>
        <v>1.0874053189444199</v>
      </c>
      <c r="L25" s="85">
        <f t="shared" si="20"/>
        <v>1.443020434370918E-4</v>
      </c>
      <c r="M25" s="86">
        <f t="shared" si="9"/>
        <v>-73.502128814819883</v>
      </c>
      <c r="N25" s="87">
        <f t="shared" si="10"/>
        <v>1.5691480956804235E-4</v>
      </c>
      <c r="O25" s="86"/>
      <c r="P25" s="104"/>
      <c r="Q25" s="89"/>
      <c r="R25" s="98">
        <v>18</v>
      </c>
      <c r="S25" s="33">
        <f t="shared" si="13"/>
        <v>291.16000000000003</v>
      </c>
      <c r="T25" s="91">
        <f t="shared" si="14"/>
        <v>9.9180141697409177</v>
      </c>
      <c r="U25" s="92">
        <f t="shared" si="15"/>
        <v>1.0099673606771387</v>
      </c>
      <c r="V25" s="98">
        <v>18</v>
      </c>
      <c r="W25" s="34">
        <f t="shared" si="16"/>
        <v>291.16000000000003</v>
      </c>
      <c r="X25" s="91">
        <f t="shared" si="17"/>
        <v>83.79441715088187</v>
      </c>
      <c r="Y25" s="94">
        <f t="shared" si="18"/>
        <v>1.0874053189444199</v>
      </c>
      <c r="AB25" s="100"/>
      <c r="AC25" s="101"/>
      <c r="AD25" s="33"/>
      <c r="AE25" s="91"/>
      <c r="AF25" s="96"/>
      <c r="AH25" s="93">
        <v>20</v>
      </c>
      <c r="AI25" s="97">
        <f t="shared" si="22"/>
        <v>23.124719999999996</v>
      </c>
      <c r="AJ25" s="93" t="s">
        <v>59</v>
      </c>
      <c r="AK25" s="93" t="s">
        <v>59</v>
      </c>
      <c r="AL25" s="93" t="s">
        <v>60</v>
      </c>
      <c r="AM25" s="93" t="s">
        <v>60</v>
      </c>
    </row>
    <row r="26" spans="1:39" s="93" customFormat="1">
      <c r="A26" s="93">
        <v>17</v>
      </c>
      <c r="B26" s="97">
        <f t="shared" si="3"/>
        <v>19.143084000000002</v>
      </c>
      <c r="C26" s="13">
        <f t="shared" si="27"/>
        <v>15.684950000000001</v>
      </c>
      <c r="D26" s="69">
        <f t="shared" si="28"/>
        <v>1</v>
      </c>
      <c r="E26" s="41">
        <f t="shared" si="26"/>
        <v>1</v>
      </c>
      <c r="F26" s="84">
        <f t="shared" si="4"/>
        <v>1.0100559248211365</v>
      </c>
      <c r="G26" s="85">
        <f t="shared" si="19"/>
        <v>1.9812623914125652E-3</v>
      </c>
      <c r="H26" s="86">
        <f t="shared" si="5"/>
        <v>-11.937766101852487</v>
      </c>
      <c r="I26" s="87">
        <f t="shared" si="6"/>
        <v>2.0011858170715549E-3</v>
      </c>
      <c r="J26" s="86"/>
      <c r="K26" s="88">
        <f t="shared" si="8"/>
        <v>1.0886249316655197</v>
      </c>
      <c r="L26" s="85">
        <f t="shared" si="20"/>
        <v>1.443020434370918E-4</v>
      </c>
      <c r="M26" s="86">
        <f t="shared" si="9"/>
        <v>-73.502128814819883</v>
      </c>
      <c r="N26" s="87">
        <f t="shared" si="10"/>
        <v>1.5709080217589892E-4</v>
      </c>
      <c r="O26" s="86"/>
      <c r="P26" s="104"/>
      <c r="Q26" s="89"/>
      <c r="R26" s="90">
        <v>17</v>
      </c>
      <c r="S26" s="33">
        <f t="shared" si="13"/>
        <v>290.16000000000003</v>
      </c>
      <c r="T26" s="91">
        <f t="shared" si="14"/>
        <v>10.005700430280839</v>
      </c>
      <c r="U26" s="92">
        <f t="shared" si="15"/>
        <v>1.0100559248211365</v>
      </c>
      <c r="V26" s="93">
        <v>17</v>
      </c>
      <c r="W26" s="34">
        <f t="shared" si="16"/>
        <v>290.16000000000003</v>
      </c>
      <c r="X26" s="91">
        <f t="shared" si="17"/>
        <v>84.915369259396854</v>
      </c>
      <c r="Y26" s="94">
        <f t="shared" si="18"/>
        <v>1.0886249316655197</v>
      </c>
      <c r="AH26" s="93">
        <v>19</v>
      </c>
      <c r="AI26" s="97">
        <f t="shared" si="22"/>
        <v>21.723027999999999</v>
      </c>
    </row>
    <row r="27" spans="1:39" s="93" customFormat="1">
      <c r="A27" s="93">
        <v>16</v>
      </c>
      <c r="B27" s="97">
        <f t="shared" si="3"/>
        <v>17.958855999999997</v>
      </c>
      <c r="C27" s="13">
        <f t="shared" si="27"/>
        <v>15.684950000000001</v>
      </c>
      <c r="D27" s="69">
        <f t="shared" si="28"/>
        <v>1</v>
      </c>
      <c r="E27" s="41">
        <f t="shared" si="26"/>
        <v>1</v>
      </c>
      <c r="F27" s="84">
        <f t="shared" si="4"/>
        <v>1.0101454345571919</v>
      </c>
      <c r="G27" s="85">
        <f t="shared" si="19"/>
        <v>1.9812623914125652E-3</v>
      </c>
      <c r="H27" s="86">
        <f t="shared" si="5"/>
        <v>-11.937766101852487</v>
      </c>
      <c r="I27" s="87">
        <f t="shared" si="6"/>
        <v>2.0013631593452669E-3</v>
      </c>
      <c r="J27" s="86"/>
      <c r="K27" s="88">
        <f t="shared" si="8"/>
        <v>1.089862028188606</v>
      </c>
      <c r="L27" s="85">
        <f t="shared" si="20"/>
        <v>1.443020434370918E-4</v>
      </c>
      <c r="M27" s="86">
        <f t="shared" si="9"/>
        <v>-73.502128814819883</v>
      </c>
      <c r="N27" s="87">
        <f t="shared" si="10"/>
        <v>1.5726931773210921E-4</v>
      </c>
      <c r="O27" s="86"/>
      <c r="P27" s="104"/>
      <c r="Q27" s="89"/>
      <c r="R27" s="98">
        <v>16</v>
      </c>
      <c r="S27" s="33">
        <f t="shared" si="13"/>
        <v>289.16000000000003</v>
      </c>
      <c r="T27" s="91">
        <f t="shared" si="14"/>
        <v>10.094315098020239</v>
      </c>
      <c r="U27" s="92">
        <f t="shared" si="15"/>
        <v>1.0101454345571919</v>
      </c>
      <c r="V27" s="98">
        <v>16</v>
      </c>
      <c r="W27" s="34">
        <f t="shared" si="16"/>
        <v>289.16000000000003</v>
      </c>
      <c r="X27" s="91">
        <f t="shared" si="17"/>
        <v>86.051108585692404</v>
      </c>
      <c r="Y27" s="94">
        <f t="shared" si="18"/>
        <v>1.089862028188606</v>
      </c>
      <c r="AH27" s="93">
        <v>18</v>
      </c>
      <c r="AI27" s="97">
        <f t="shared" si="22"/>
        <v>20.396812000000001</v>
      </c>
    </row>
    <row r="28" spans="1:39" s="93" customFormat="1">
      <c r="A28" s="93">
        <v>15</v>
      </c>
      <c r="B28" s="97">
        <f t="shared" si="3"/>
        <v>16.841139999999999</v>
      </c>
      <c r="C28" s="13">
        <f t="shared" si="27"/>
        <v>15.684950000000001</v>
      </c>
      <c r="D28" s="69">
        <f t="shared" si="28"/>
        <v>1</v>
      </c>
      <c r="E28" s="41">
        <f t="shared" si="26"/>
        <v>1</v>
      </c>
      <c r="F28" s="84">
        <f t="shared" si="4"/>
        <v>1.0102359032972879</v>
      </c>
      <c r="G28" s="85">
        <f t="shared" si="19"/>
        <v>1.9812623914125652E-3</v>
      </c>
      <c r="H28" s="86">
        <f t="shared" si="5"/>
        <v>-11.937766101852487</v>
      </c>
      <c r="I28" s="87">
        <f t="shared" si="6"/>
        <v>2.0015424016576176E-3</v>
      </c>
      <c r="J28" s="86"/>
      <c r="K28" s="88">
        <f t="shared" si="8"/>
        <v>1.0911169131453013</v>
      </c>
      <c r="L28" s="85">
        <f t="shared" si="20"/>
        <v>1.443020434370918E-4</v>
      </c>
      <c r="M28" s="86">
        <f t="shared" si="9"/>
        <v>-73.502128814819883</v>
      </c>
      <c r="N28" s="87">
        <f t="shared" si="10"/>
        <v>1.5745040019563879E-4</v>
      </c>
      <c r="O28" s="86"/>
      <c r="P28" s="104"/>
      <c r="Q28" s="89"/>
      <c r="R28" s="90">
        <v>15</v>
      </c>
      <c r="S28" s="33">
        <f t="shared" si="13"/>
        <v>288.16000000000003</v>
      </c>
      <c r="T28" s="91">
        <f t="shared" si="14"/>
        <v>10.183871201575037</v>
      </c>
      <c r="U28" s="92">
        <f t="shared" si="15"/>
        <v>1.0102359032972879</v>
      </c>
      <c r="V28" s="93">
        <v>15</v>
      </c>
      <c r="W28" s="34">
        <f t="shared" si="16"/>
        <v>288.16000000000003</v>
      </c>
      <c r="X28" s="91">
        <f t="shared" si="17"/>
        <v>87.20186256262717</v>
      </c>
      <c r="Y28" s="94">
        <f t="shared" si="18"/>
        <v>1.0911169131453013</v>
      </c>
      <c r="AH28" s="93">
        <v>17</v>
      </c>
      <c r="AI28" s="97">
        <f t="shared" si="22"/>
        <v>19.143084000000002</v>
      </c>
    </row>
    <row r="29" spans="1:39" s="93" customFormat="1">
      <c r="A29" s="93">
        <v>14</v>
      </c>
      <c r="B29" s="97">
        <f t="shared" si="3"/>
        <v>15.786948000000001</v>
      </c>
      <c r="C29" s="13">
        <f t="shared" si="27"/>
        <v>15.684950000000001</v>
      </c>
      <c r="D29" s="69">
        <f t="shared" si="28"/>
        <v>1</v>
      </c>
      <c r="E29" s="41">
        <f t="shared" si="26"/>
        <v>1</v>
      </c>
      <c r="F29" s="84">
        <f t="shared" si="4"/>
        <v>1.0103273446916801</v>
      </c>
      <c r="G29" s="85">
        <f t="shared" si="19"/>
        <v>1.9812623914125652E-3</v>
      </c>
      <c r="H29" s="86">
        <f t="shared" si="5"/>
        <v>-11.937766101852487</v>
      </c>
      <c r="I29" s="87">
        <f t="shared" si="6"/>
        <v>2.0017235710533452E-3</v>
      </c>
      <c r="J29" s="86"/>
      <c r="K29" s="88">
        <f t="shared" si="8"/>
        <v>1.0923898977509201</v>
      </c>
      <c r="L29" s="85">
        <f t="shared" si="20"/>
        <v>1.443020434370918E-4</v>
      </c>
      <c r="M29" s="86">
        <f t="shared" si="9"/>
        <v>-73.502128814819883</v>
      </c>
      <c r="N29" s="87">
        <f t="shared" si="10"/>
        <v>1.5763409447549354E-4</v>
      </c>
      <c r="O29" s="86"/>
      <c r="P29" s="104"/>
      <c r="Q29" s="89"/>
      <c r="R29" s="98">
        <v>14</v>
      </c>
      <c r="S29" s="33">
        <f t="shared" si="13"/>
        <v>287.16000000000003</v>
      </c>
      <c r="T29" s="91">
        <f t="shared" si="14"/>
        <v>10.274381998052657</v>
      </c>
      <c r="U29" s="92">
        <f t="shared" si="15"/>
        <v>1.0103273446916801</v>
      </c>
      <c r="V29" s="98">
        <v>14</v>
      </c>
      <c r="W29" s="34">
        <f t="shared" si="16"/>
        <v>287.16000000000003</v>
      </c>
      <c r="X29" s="91">
        <f t="shared" si="17"/>
        <v>88.367862818262708</v>
      </c>
      <c r="Y29" s="94">
        <f t="shared" si="18"/>
        <v>1.0923898977509201</v>
      </c>
      <c r="AH29" s="93">
        <v>16</v>
      </c>
      <c r="AI29" s="97">
        <f t="shared" si="22"/>
        <v>17.958855999999997</v>
      </c>
    </row>
    <row r="30" spans="1:39" s="93" customFormat="1">
      <c r="A30" s="93">
        <v>13</v>
      </c>
      <c r="B30" s="97">
        <f t="shared" si="3"/>
        <v>14.793291999999999</v>
      </c>
      <c r="C30" s="13">
        <f t="shared" si="27"/>
        <v>14.793291999999999</v>
      </c>
      <c r="D30" s="69">
        <f t="shared" si="28"/>
        <v>0.94315200239720232</v>
      </c>
      <c r="E30" s="41">
        <f t="shared" si="26"/>
        <v>0.94315200239720232</v>
      </c>
      <c r="F30" s="84">
        <f t="shared" si="4"/>
        <v>1.010419772633995</v>
      </c>
      <c r="G30" s="85">
        <f t="shared" si="19"/>
        <v>1.9800544936969056E-3</v>
      </c>
      <c r="H30" s="86">
        <f t="shared" si="5"/>
        <v>-12.54014876475884</v>
      </c>
      <c r="I30" s="87">
        <f t="shared" si="6"/>
        <v>2.0006862113241472E-3</v>
      </c>
      <c r="J30" s="86">
        <f t="shared" si="7"/>
        <v>-2.2510416296891433</v>
      </c>
      <c r="K30" s="88">
        <f t="shared" si="8"/>
        <v>1.0936812999767926</v>
      </c>
      <c r="L30" s="85">
        <f t="shared" si="20"/>
        <v>1.4351300589895462E-4</v>
      </c>
      <c r="M30" s="86">
        <f t="shared" si="9"/>
        <v>-78.568180424047341</v>
      </c>
      <c r="N30" s="87">
        <f t="shared" si="10"/>
        <v>1.569574908551458E-4</v>
      </c>
      <c r="O30" s="86">
        <f t="shared" si="11"/>
        <v>7.7527502738092835</v>
      </c>
      <c r="P30" s="89"/>
      <c r="Q30" s="89">
        <f t="shared" si="12"/>
        <v>25.76108331132243</v>
      </c>
      <c r="R30" s="90">
        <v>13</v>
      </c>
      <c r="S30" s="33">
        <f t="shared" si="13"/>
        <v>286.16000000000003</v>
      </c>
      <c r="T30" s="91">
        <f t="shared" si="14"/>
        <v>10.36586097786865</v>
      </c>
      <c r="U30" s="92">
        <f t="shared" si="15"/>
        <v>1.010419772633995</v>
      </c>
      <c r="V30" s="93">
        <v>13</v>
      </c>
      <c r="W30" s="34">
        <f t="shared" si="16"/>
        <v>286.16000000000003</v>
      </c>
      <c r="X30" s="91">
        <f t="shared" si="17"/>
        <v>89.549345267175724</v>
      </c>
      <c r="Y30" s="94">
        <f t="shared" si="18"/>
        <v>1.0936812999767926</v>
      </c>
      <c r="AH30" s="93">
        <v>15</v>
      </c>
      <c r="AI30" s="97">
        <f t="shared" si="22"/>
        <v>16.841139999999999</v>
      </c>
    </row>
    <row r="31" spans="1:39" s="93" customFormat="1">
      <c r="A31" s="93">
        <v>12</v>
      </c>
      <c r="B31" s="97">
        <f t="shared" si="3"/>
        <v>13.857184</v>
      </c>
      <c r="C31" s="13">
        <f t="shared" si="27"/>
        <v>13.857184</v>
      </c>
      <c r="D31" s="69">
        <f t="shared" si="28"/>
        <v>0.88347007800471145</v>
      </c>
      <c r="E31" s="41">
        <f t="shared" si="26"/>
        <v>0.93672077857991309</v>
      </c>
      <c r="F31" s="84">
        <f t="shared" si="4"/>
        <v>1.0105132012664595</v>
      </c>
      <c r="G31" s="85">
        <f t="shared" si="19"/>
        <v>1.9786941720100165E-3</v>
      </c>
      <c r="H31" s="86">
        <f t="shared" si="5"/>
        <v>-13.218545775974144</v>
      </c>
      <c r="I31" s="87">
        <f t="shared" si="6"/>
        <v>1.9994965820851283E-3</v>
      </c>
      <c r="J31" s="86">
        <f t="shared" si="7"/>
        <v>-2.8443137417073494</v>
      </c>
      <c r="K31" s="88">
        <f t="shared" si="8"/>
        <v>1.0949914447279114</v>
      </c>
      <c r="L31" s="85">
        <f t="shared" si="20"/>
        <v>1.4262460951694827E-4</v>
      </c>
      <c r="M31" s="86">
        <f t="shared" si="9"/>
        <v>-84.272170035645019</v>
      </c>
      <c r="N31" s="87">
        <f t="shared" si="10"/>
        <v>1.5617272722871743E-4</v>
      </c>
      <c r="O31" s="86">
        <f t="shared" si="11"/>
        <v>2.7141395102243671</v>
      </c>
      <c r="P31" s="89">
        <f t="shared" si="21"/>
        <v>8.4929169288683735</v>
      </c>
      <c r="Q31" s="89">
        <f t="shared" si="12"/>
        <v>25.468649443883162</v>
      </c>
      <c r="R31" s="98">
        <v>12</v>
      </c>
      <c r="S31" s="33">
        <f t="shared" si="13"/>
        <v>285.16000000000003</v>
      </c>
      <c r="T31" s="91">
        <f t="shared" si="14"/>
        <v>10.458321869682052</v>
      </c>
      <c r="U31" s="92">
        <f t="shared" si="15"/>
        <v>1.0105132012664595</v>
      </c>
      <c r="V31" s="98">
        <v>12</v>
      </c>
      <c r="W31" s="34">
        <f t="shared" si="16"/>
        <v>285.16000000000003</v>
      </c>
      <c r="X31" s="91">
        <f t="shared" si="17"/>
        <v>90.746550204071454</v>
      </c>
      <c r="Y31" s="94">
        <f t="shared" si="18"/>
        <v>1.0949914447279114</v>
      </c>
      <c r="AH31" s="93">
        <v>14</v>
      </c>
      <c r="AI31" s="97">
        <f t="shared" si="22"/>
        <v>15.786948000000001</v>
      </c>
    </row>
    <row r="32" spans="1:39" s="93" customFormat="1">
      <c r="A32" s="93">
        <v>11</v>
      </c>
      <c r="B32" s="97">
        <f t="shared" si="3"/>
        <v>12.975636</v>
      </c>
      <c r="C32" s="13">
        <f t="shared" si="27"/>
        <v>12.975636</v>
      </c>
      <c r="D32" s="69">
        <f t="shared" si="28"/>
        <v>0.82726664732753363</v>
      </c>
      <c r="E32" s="41">
        <f t="shared" si="26"/>
        <v>0.93638332290312376</v>
      </c>
      <c r="F32" s="84">
        <f t="shared" si="4"/>
        <v>1.0106076449852577</v>
      </c>
      <c r="G32" s="85">
        <f t="shared" si="19"/>
        <v>1.9773150197293717E-3</v>
      </c>
      <c r="H32" s="86">
        <f t="shared" si="5"/>
        <v>-13.906333667777936</v>
      </c>
      <c r="I32" s="87">
        <f t="shared" si="6"/>
        <v>1.9982896754826788E-3</v>
      </c>
      <c r="J32" s="86">
        <f t="shared" si="7"/>
        <v>-3.4462021331145287</v>
      </c>
      <c r="K32" s="88">
        <f t="shared" si="8"/>
        <v>1.0963206640260972</v>
      </c>
      <c r="L32" s="85">
        <f t="shared" si="20"/>
        <v>1.4172447829124301E-4</v>
      </c>
      <c r="M32" s="86">
        <f t="shared" si="9"/>
        <v>-90.051503748038385</v>
      </c>
      <c r="N32" s="87">
        <f t="shared" si="10"/>
        <v>1.5537547414900773E-4</v>
      </c>
      <c r="O32" s="86">
        <f t="shared" si="11"/>
        <v>-2.4046603595008209</v>
      </c>
      <c r="P32" s="89">
        <f t="shared" si="21"/>
        <v>8.5045665322730972</v>
      </c>
      <c r="Q32" s="89">
        <f t="shared" si="12"/>
        <v>25.16495670541541</v>
      </c>
      <c r="R32" s="90">
        <v>11</v>
      </c>
      <c r="S32" s="33">
        <f t="shared" si="13"/>
        <v>284.16000000000003</v>
      </c>
      <c r="T32" s="91">
        <f t="shared" si="14"/>
        <v>10.551778645452885</v>
      </c>
      <c r="U32" s="92">
        <f t="shared" si="15"/>
        <v>1.0106076449852577</v>
      </c>
      <c r="V32" s="93">
        <v>11</v>
      </c>
      <c r="W32" s="34">
        <f t="shared" si="16"/>
        <v>284.16000000000003</v>
      </c>
      <c r="X32" s="91">
        <f t="shared" si="17"/>
        <v>91.95972239976463</v>
      </c>
      <c r="Y32" s="94">
        <f t="shared" si="18"/>
        <v>1.0963206640260972</v>
      </c>
      <c r="AH32" s="93">
        <v>13</v>
      </c>
      <c r="AI32" s="97">
        <f t="shared" si="22"/>
        <v>14.793291999999999</v>
      </c>
    </row>
    <row r="33" spans="1:35">
      <c r="A33">
        <v>10</v>
      </c>
      <c r="B33" s="22">
        <f t="shared" si="3"/>
        <v>12.145659999999999</v>
      </c>
      <c r="C33" s="13">
        <f t="shared" si="27"/>
        <v>12.145659999999999</v>
      </c>
      <c r="D33" s="69">
        <f t="shared" si="28"/>
        <v>0.77435120928023349</v>
      </c>
      <c r="E33" s="41">
        <f t="shared" si="26"/>
        <v>0.93603581358170029</v>
      </c>
      <c r="F33" s="44">
        <f t="shared" si="4"/>
        <v>1.0107031184460267</v>
      </c>
      <c r="G33" s="12">
        <f t="shared" si="19"/>
        <v>1.9759165786945752E-3</v>
      </c>
      <c r="H33" s="13">
        <f t="shared" si="5"/>
        <v>-14.60374092630401</v>
      </c>
      <c r="I33" s="45">
        <f t="shared" si="6"/>
        <v>1.9970650478758111E-3</v>
      </c>
      <c r="J33" s="86">
        <f t="shared" si="7"/>
        <v>-4.0569280491665749</v>
      </c>
      <c r="K33" s="24">
        <f t="shared" si="8"/>
        <v>1.0976692971988744</v>
      </c>
      <c r="L33" s="85">
        <f t="shared" si="20"/>
        <v>1.4081243942768511E-4</v>
      </c>
      <c r="M33" s="13">
        <f t="shared" si="9"/>
        <v>-95.907290993996085</v>
      </c>
      <c r="N33" s="45">
        <f t="shared" si="10"/>
        <v>1.5456549142344619E-4</v>
      </c>
      <c r="O33" s="86">
        <f t="shared" si="11"/>
        <v>-7.6051915027531836</v>
      </c>
      <c r="P33" s="89">
        <f t="shared" si="21"/>
        <v>8.5153274268602885</v>
      </c>
      <c r="Q33" s="89">
        <f t="shared" si="12"/>
        <v>24.850232890579417</v>
      </c>
      <c r="R33" s="2">
        <v>10</v>
      </c>
      <c r="S33" s="33">
        <f t="shared" si="13"/>
        <v>283.16000000000003</v>
      </c>
      <c r="T33" s="36">
        <f t="shared" si="14"/>
        <v>10.646245525625162</v>
      </c>
      <c r="U33" s="43">
        <f t="shared" si="15"/>
        <v>1.0107031184460267</v>
      </c>
      <c r="V33" s="2">
        <v>10</v>
      </c>
      <c r="W33" s="34">
        <f t="shared" si="16"/>
        <v>283.16000000000003</v>
      </c>
      <c r="X33" s="36">
        <f t="shared" si="17"/>
        <v>93.189111199596866</v>
      </c>
      <c r="Y33" s="40">
        <f t="shared" si="18"/>
        <v>1.0976692971988744</v>
      </c>
      <c r="AH33">
        <v>12</v>
      </c>
      <c r="AI33" s="22">
        <f t="shared" si="22"/>
        <v>13.857184</v>
      </c>
    </row>
    <row r="34" spans="1:35">
      <c r="A34">
        <v>9</v>
      </c>
      <c r="B34" s="22">
        <f t="shared" si="3"/>
        <v>11.364268000000001</v>
      </c>
      <c r="C34" s="13">
        <f t="shared" si="27"/>
        <v>11.364268000000001</v>
      </c>
      <c r="D34" s="69">
        <f t="shared" si="28"/>
        <v>0.72453326277737584</v>
      </c>
      <c r="E34" s="41">
        <f t="shared" ref="E34:E43" si="29">D34/D33</f>
        <v>0.93566492063831874</v>
      </c>
      <c r="F34" s="44">
        <f t="shared" si="4"/>
        <v>1.0107996365694898</v>
      </c>
      <c r="G34" s="12">
        <f t="shared" si="19"/>
        <v>1.9744980782948475E-3</v>
      </c>
      <c r="H34" s="13">
        <f t="shared" si="5"/>
        <v>-15.311151857746118</v>
      </c>
      <c r="I34" s="45">
        <f t="shared" si="6"/>
        <v>1.9958219399475877E-3</v>
      </c>
      <c r="J34" s="86">
        <f t="shared" si="7"/>
        <v>-4.6768701637802668</v>
      </c>
      <c r="K34" s="24">
        <f t="shared" si="8"/>
        <v>1.0990376910742683</v>
      </c>
      <c r="L34" s="85">
        <f t="shared" si="20"/>
        <v>1.3988812468721792E-4</v>
      </c>
      <c r="M34" s="13">
        <f t="shared" si="9"/>
        <v>-101.84189606922678</v>
      </c>
      <c r="N34" s="45">
        <f t="shared" si="10"/>
        <v>1.5374232156494934E-4</v>
      </c>
      <c r="O34" s="86">
        <f t="shared" si="11"/>
        <v>-12.89039123628022</v>
      </c>
      <c r="P34" s="89">
        <f t="shared" si="21"/>
        <v>8.5253116523958585</v>
      </c>
      <c r="Q34" s="89">
        <f t="shared" si="12"/>
        <v>24.524570073961915</v>
      </c>
      <c r="R34" s="42">
        <v>9</v>
      </c>
      <c r="S34" s="33">
        <f t="shared" si="13"/>
        <v>282.16000000000003</v>
      </c>
      <c r="T34" s="36">
        <f t="shared" si="14"/>
        <v>10.741736984439129</v>
      </c>
      <c r="U34" s="43">
        <f t="shared" si="15"/>
        <v>1.0107996365694898</v>
      </c>
      <c r="V34">
        <v>9</v>
      </c>
      <c r="W34" s="34">
        <f t="shared" si="16"/>
        <v>282.16000000000003</v>
      </c>
      <c r="X34" s="36">
        <f t="shared" si="17"/>
        <v>94.434970624360048</v>
      </c>
      <c r="Y34" s="40">
        <f t="shared" si="18"/>
        <v>1.0990376910742683</v>
      </c>
      <c r="AH34">
        <v>11</v>
      </c>
      <c r="AI34" s="22">
        <f t="shared" si="22"/>
        <v>12.975636</v>
      </c>
    </row>
    <row r="35" spans="1:35">
      <c r="A35">
        <v>8</v>
      </c>
      <c r="B35" s="22">
        <f t="shared" si="3"/>
        <v>10.628472</v>
      </c>
      <c r="C35" s="13">
        <f t="shared" si="27"/>
        <v>10.628472</v>
      </c>
      <c r="D35" s="69">
        <f t="shared" si="28"/>
        <v>0.67762230673352486</v>
      </c>
      <c r="E35" s="41">
        <f t="shared" si="29"/>
        <v>0.93525355086662865</v>
      </c>
      <c r="F35" s="44">
        <f t="shared" si="4"/>
        <v>1.0108972145472337</v>
      </c>
      <c r="G35" s="12">
        <f t="shared" si="19"/>
        <v>1.9730583384372303E-3</v>
      </c>
      <c r="H35" s="13">
        <f t="shared" si="5"/>
        <v>-16.029154978440928</v>
      </c>
      <c r="I35" s="45">
        <f t="shared" si="6"/>
        <v>1.9945591784653891E-3</v>
      </c>
      <c r="J35" s="86">
        <f t="shared" si="7"/>
        <v>-5.3066135720182261</v>
      </c>
      <c r="K35" s="24">
        <f t="shared" si="8"/>
        <v>1.100426200181734</v>
      </c>
      <c r="L35" s="85">
        <f t="shared" si="20"/>
        <v>1.3895090982795073E-4</v>
      </c>
      <c r="M35" s="13">
        <f t="shared" si="9"/>
        <v>-107.85932694734679</v>
      </c>
      <c r="N35" s="45">
        <f t="shared" si="10"/>
        <v>1.529052217137666E-4</v>
      </c>
      <c r="O35" s="86">
        <f t="shared" si="11"/>
        <v>-18.265029125093978</v>
      </c>
      <c r="P35" s="89">
        <f t="shared" si="21"/>
        <v>8.5346473158840261</v>
      </c>
      <c r="Q35" s="89">
        <f t="shared" si="12"/>
        <v>24.187879451051831</v>
      </c>
      <c r="R35" s="2">
        <v>8</v>
      </c>
      <c r="S35" s="33">
        <f t="shared" si="13"/>
        <v>281.16000000000003</v>
      </c>
      <c r="T35" s="36">
        <f t="shared" si="14"/>
        <v>10.838267755376222</v>
      </c>
      <c r="U35" s="43">
        <f t="shared" si="15"/>
        <v>1.0108972145472337</v>
      </c>
      <c r="V35" s="2">
        <v>8</v>
      </c>
      <c r="W35" s="34">
        <f t="shared" si="16"/>
        <v>281.16000000000003</v>
      </c>
      <c r="X35" s="36">
        <f t="shared" si="17"/>
        <v>95.697559473798364</v>
      </c>
      <c r="Y35" s="40">
        <f t="shared" si="18"/>
        <v>1.100426200181734</v>
      </c>
      <c r="AH35">
        <v>10</v>
      </c>
      <c r="AI35" s="22">
        <f t="shared" si="22"/>
        <v>12.145659999999999</v>
      </c>
    </row>
    <row r="36" spans="1:35">
      <c r="A36">
        <v>7</v>
      </c>
      <c r="B36" s="22">
        <f t="shared" si="3"/>
        <v>9.9352839999999993</v>
      </c>
      <c r="C36" s="13">
        <f t="shared" si="27"/>
        <v>9.9352839999999993</v>
      </c>
      <c r="D36" s="69">
        <f t="shared" si="28"/>
        <v>0.63342784006324526</v>
      </c>
      <c r="E36" s="41">
        <f t="shared" si="29"/>
        <v>0.93478008880298114</v>
      </c>
      <c r="F36" s="44">
        <f t="shared" si="4"/>
        <v>1.0109958678476334</v>
      </c>
      <c r="G36" s="12">
        <f t="shared" si="19"/>
        <v>1.9715956508394787E-3</v>
      </c>
      <c r="H36" s="13">
        <f t="shared" si="5"/>
        <v>-16.758602214502872</v>
      </c>
      <c r="I36" s="45">
        <f t="shared" si="6"/>
        <v>1.9932750560650784E-3</v>
      </c>
      <c r="J36" s="86">
        <f t="shared" si="7"/>
        <v>-5.9470097421312484</v>
      </c>
      <c r="K36" s="24">
        <f t="shared" si="8"/>
        <v>1.1018351869594436</v>
      </c>
      <c r="L36" s="85">
        <f t="shared" si="20"/>
        <v>1.3799984115299112E-4</v>
      </c>
      <c r="M36" s="13">
        <f t="shared" si="9"/>
        <v>-113.96570688288199</v>
      </c>
      <c r="N36" s="45">
        <f t="shared" si="10"/>
        <v>1.5205308077717949E-4</v>
      </c>
      <c r="O36" s="86">
        <f t="shared" si="11"/>
        <v>-23.736238990821889</v>
      </c>
      <c r="P36" s="89">
        <f t="shared" si="21"/>
        <v>8.5434768680179758</v>
      </c>
      <c r="Q36" s="89">
        <f t="shared" si="12"/>
        <v>23.839838946228099</v>
      </c>
      <c r="R36" s="2">
        <v>7</v>
      </c>
      <c r="S36" s="33">
        <f t="shared" si="13"/>
        <v>280.16000000000003</v>
      </c>
      <c r="T36" s="36">
        <f t="shared" si="14"/>
        <v>10.935852836740754</v>
      </c>
      <c r="U36" s="43">
        <f t="shared" si="15"/>
        <v>1.0109958678476334</v>
      </c>
      <c r="V36">
        <v>7</v>
      </c>
      <c r="W36" s="34">
        <f t="shared" si="16"/>
        <v>280.16000000000003</v>
      </c>
      <c r="X36" s="36">
        <f t="shared" si="17"/>
        <v>96.977141432765265</v>
      </c>
      <c r="Y36" s="40">
        <f t="shared" si="18"/>
        <v>1.1018351869594436</v>
      </c>
      <c r="AH36">
        <v>9</v>
      </c>
      <c r="AI36" s="22">
        <f t="shared" si="22"/>
        <v>11.364268000000001</v>
      </c>
    </row>
    <row r="37" spans="1:35">
      <c r="A37">
        <v>6</v>
      </c>
      <c r="B37" s="22">
        <f t="shared" si="3"/>
        <v>9.2817159999999994</v>
      </c>
      <c r="C37" s="13">
        <f t="shared" si="27"/>
        <v>9.2817159999999994</v>
      </c>
      <c r="D37" s="69">
        <f t="shared" si="28"/>
        <v>0.59175936168110188</v>
      </c>
      <c r="E37" s="41">
        <f t="shared" si="29"/>
        <v>0.93421748185557651</v>
      </c>
      <c r="F37" s="44">
        <f t="shared" si="4"/>
        <v>1.0110956122219286</v>
      </c>
      <c r="G37" s="12">
        <f t="shared" si="19"/>
        <v>1.9701076338207628E-3</v>
      </c>
      <c r="H37" s="13">
        <f t="shared" si="5"/>
        <v>-17.500681318191269</v>
      </c>
      <c r="I37" s="45">
        <f t="shared" si="6"/>
        <v>1.9919671841610994E-3</v>
      </c>
      <c r="J37" s="86">
        <f t="shared" si="7"/>
        <v>-6.5992498697887703</v>
      </c>
      <c r="K37" s="24">
        <f t="shared" si="8"/>
        <v>1.1032650219681621</v>
      </c>
      <c r="L37" s="85">
        <f t="shared" si="20"/>
        <v>1.3703354646440341E-4</v>
      </c>
      <c r="M37" s="13">
        <f t="shared" si="9"/>
        <v>-120.16984613545156</v>
      </c>
      <c r="N37" s="45">
        <f t="shared" si="10"/>
        <v>1.511843186504252E-4</v>
      </c>
      <c r="O37" s="86">
        <f t="shared" si="11"/>
        <v>-29.314165968377438</v>
      </c>
      <c r="P37" s="89">
        <f t="shared" si="21"/>
        <v>8.551953093699268</v>
      </c>
      <c r="Q37" s="89">
        <f t="shared" si="12"/>
        <v>23.479832989932724</v>
      </c>
      <c r="R37" s="42">
        <v>6</v>
      </c>
      <c r="S37" s="33">
        <f t="shared" si="13"/>
        <v>279.16000000000003</v>
      </c>
      <c r="T37" s="36">
        <f t="shared" si="14"/>
        <v>11.034507497382123</v>
      </c>
      <c r="U37" s="43">
        <f t="shared" si="15"/>
        <v>1.0110956122219286</v>
      </c>
      <c r="V37" s="2">
        <v>6</v>
      </c>
      <c r="W37" s="34">
        <f t="shared" si="16"/>
        <v>279.16000000000003</v>
      </c>
      <c r="X37" s="36">
        <f t="shared" si="17"/>
        <v>98.273985180112035</v>
      </c>
      <c r="Y37" s="40">
        <f t="shared" si="18"/>
        <v>1.1032650219681621</v>
      </c>
      <c r="AH37">
        <v>8</v>
      </c>
      <c r="AI37" s="22">
        <f t="shared" si="22"/>
        <v>10.628472</v>
      </c>
    </row>
    <row r="38" spans="1:35">
      <c r="A38">
        <v>5</v>
      </c>
      <c r="B38" s="22">
        <f t="shared" si="3"/>
        <v>8.6647800000000004</v>
      </c>
      <c r="C38" s="13">
        <f t="shared" si="27"/>
        <v>8.6647800000000004</v>
      </c>
      <c r="D38" s="69">
        <f t="shared" si="28"/>
        <v>0.55242637050165921</v>
      </c>
      <c r="E38" s="41">
        <f t="shared" si="29"/>
        <v>0.9335321184143105</v>
      </c>
      <c r="F38" s="44">
        <f t="shared" si="4"/>
        <v>1.0111964637104567</v>
      </c>
      <c r="G38" s="12">
        <f t="shared" si="19"/>
        <v>1.9685910541775878E-3</v>
      </c>
      <c r="H38" s="13">
        <f t="shared" si="5"/>
        <v>-18.257004698988723</v>
      </c>
      <c r="I38" s="45">
        <f t="shared" si="6"/>
        <v>1.9906323124764167E-3</v>
      </c>
      <c r="J38" s="86">
        <f t="shared" si="7"/>
        <v>-7.2649548791059448</v>
      </c>
      <c r="K38" s="24">
        <f t="shared" si="8"/>
        <v>1.1047160841119532</v>
      </c>
      <c r="L38" s="85">
        <f t="shared" si="20"/>
        <v>1.3605012686282694E-4</v>
      </c>
      <c r="M38" s="13">
        <f t="shared" si="9"/>
        <v>-126.48393667526835</v>
      </c>
      <c r="N38" s="45">
        <f t="shared" si="10"/>
        <v>1.5029676339083664E-4</v>
      </c>
      <c r="O38" s="86">
        <f t="shared" si="11"/>
        <v>-35.012755115013448</v>
      </c>
      <c r="P38" s="89">
        <f t="shared" si="21"/>
        <v>8.5602317345954084</v>
      </c>
      <c r="Q38" s="89">
        <f t="shared" si="12"/>
        <v>23.106883917834111</v>
      </c>
      <c r="R38" s="2">
        <v>5</v>
      </c>
      <c r="S38" s="33">
        <f t="shared" si="13"/>
        <v>278.16000000000003</v>
      </c>
      <c r="T38" s="36">
        <f t="shared" si="14"/>
        <v>11.134247282561624</v>
      </c>
      <c r="U38" s="43">
        <f t="shared" si="15"/>
        <v>1.0111964637104567</v>
      </c>
      <c r="V38">
        <v>5</v>
      </c>
      <c r="W38" s="34">
        <f t="shared" si="16"/>
        <v>278.16000000000003</v>
      </c>
      <c r="X38" s="36">
        <f t="shared" si="17"/>
        <v>99.588364500387044</v>
      </c>
      <c r="Y38" s="40">
        <f t="shared" si="18"/>
        <v>1.1047160841119532</v>
      </c>
      <c r="AH38">
        <v>7</v>
      </c>
      <c r="AI38" s="22">
        <f t="shared" si="22"/>
        <v>9.9352839999999993</v>
      </c>
    </row>
    <row r="39" spans="1:35">
      <c r="A39">
        <v>4</v>
      </c>
      <c r="B39" s="22">
        <f t="shared" si="3"/>
        <v>8.0814880000000002</v>
      </c>
      <c r="C39" s="13">
        <f t="shared" si="27"/>
        <v>8.0814880000000002</v>
      </c>
      <c r="D39" s="69">
        <f t="shared" si="28"/>
        <v>0.51523836543948176</v>
      </c>
      <c r="E39" s="41">
        <f t="shared" si="29"/>
        <v>0.9326824224042618</v>
      </c>
      <c r="F39" s="44">
        <f t="shared" si="4"/>
        <v>1.0112984386490478</v>
      </c>
      <c r="G39" s="12">
        <f t="shared" si="19"/>
        <v>1.9670416073728604E-3</v>
      </c>
      <c r="H39" s="13">
        <f t="shared" si="5"/>
        <v>-19.029719044055259</v>
      </c>
      <c r="I39" s="45">
        <f t="shared" si="6"/>
        <v>1.9892661062938868E-3</v>
      </c>
      <c r="J39" s="86">
        <f t="shared" si="7"/>
        <v>-7.9462865081354472</v>
      </c>
      <c r="K39" s="24">
        <f t="shared" si="8"/>
        <v>1.10618876086597</v>
      </c>
      <c r="L39" s="85">
        <f t="shared" si="20"/>
        <v>1.3504702455284005E-4</v>
      </c>
      <c r="M39" s="13">
        <f t="shared" si="9"/>
        <v>-132.92440094484715</v>
      </c>
      <c r="N39" s="45">
        <f t="shared" si="10"/>
        <v>1.4938750074874234E-4</v>
      </c>
      <c r="O39" s="86">
        <f t="shared" si="11"/>
        <v>-40.850717504061997</v>
      </c>
      <c r="P39" s="89">
        <f t="shared" si="21"/>
        <v>8.5684593820548418</v>
      </c>
      <c r="Q39" s="89">
        <f t="shared" si="12"/>
        <v>22.719574561021581</v>
      </c>
      <c r="R39" s="42">
        <v>4</v>
      </c>
      <c r="S39" s="33">
        <f t="shared" si="13"/>
        <v>277.16000000000003</v>
      </c>
      <c r="T39" s="36">
        <f t="shared" si="14"/>
        <v>11.235088019968156</v>
      </c>
      <c r="U39" s="43">
        <f t="shared" si="15"/>
        <v>1.0112984386490478</v>
      </c>
      <c r="V39" s="2">
        <v>4</v>
      </c>
      <c r="W39" s="34">
        <f t="shared" si="16"/>
        <v>277.16000000000003</v>
      </c>
      <c r="X39" s="36">
        <f t="shared" si="17"/>
        <v>100.92055839843168</v>
      </c>
      <c r="Y39" s="40">
        <f t="shared" si="18"/>
        <v>1.10618876086597</v>
      </c>
      <c r="AH39">
        <v>6</v>
      </c>
      <c r="AI39" s="22">
        <f t="shared" si="22"/>
        <v>9.2817159999999994</v>
      </c>
    </row>
    <row r="40" spans="1:35">
      <c r="A40">
        <v>3</v>
      </c>
      <c r="B40" s="22">
        <f t="shared" si="3"/>
        <v>7.5288520000000005</v>
      </c>
      <c r="C40" s="13">
        <f t="shared" si="27"/>
        <v>7.5288520000000005</v>
      </c>
      <c r="D40" s="69">
        <f t="shared" si="28"/>
        <v>0.48000484540913424</v>
      </c>
      <c r="E40" s="41">
        <f t="shared" si="29"/>
        <v>0.93161704874151896</v>
      </c>
      <c r="F40" s="44">
        <f t="shared" si="4"/>
        <v>1.0114015536755832</v>
      </c>
      <c r="G40" s="12">
        <f t="shared" si="19"/>
        <v>1.9654536437063038E-3</v>
      </c>
      <c r="H40" s="13">
        <f t="shared" si="5"/>
        <v>-19.821641877965423</v>
      </c>
      <c r="I40" s="45">
        <f t="shared" si="6"/>
        <v>1.9878628689218919E-3</v>
      </c>
      <c r="J40" s="86">
        <f t="shared" si="7"/>
        <v>-8.6460857161919655</v>
      </c>
      <c r="K40" s="24">
        <f t="shared" si="8"/>
        <v>1.1076834485115907</v>
      </c>
      <c r="L40" s="85">
        <f t="shared" si="20"/>
        <v>1.340208598889011E-4</v>
      </c>
      <c r="M40" s="13">
        <f t="shared" si="9"/>
        <v>-139.51293811299448</v>
      </c>
      <c r="N40" s="45">
        <f t="shared" si="10"/>
        <v>1.484526882542267E-4</v>
      </c>
      <c r="O40" s="86">
        <f t="shared" si="11"/>
        <v>-46.852723889395101</v>
      </c>
      <c r="P40" s="89">
        <f t="shared" si="21"/>
        <v>8.576755040923624</v>
      </c>
      <c r="Q40" s="89">
        <f t="shared" si="12"/>
        <v>22.315961840140623</v>
      </c>
      <c r="R40" s="2">
        <v>3</v>
      </c>
      <c r="S40" s="33">
        <f t="shared" si="13"/>
        <v>276.16000000000003</v>
      </c>
      <c r="T40" s="36">
        <f t="shared" si="14"/>
        <v>11.33704582588695</v>
      </c>
      <c r="U40" s="43">
        <f t="shared" si="15"/>
        <v>1.0114015536755832</v>
      </c>
      <c r="V40">
        <v>3</v>
      </c>
      <c r="W40" s="34">
        <f t="shared" si="16"/>
        <v>276.16000000000003</v>
      </c>
      <c r="X40" s="36">
        <f t="shared" si="17"/>
        <v>102.27085121695443</v>
      </c>
      <c r="Y40" s="40">
        <f t="shared" si="18"/>
        <v>1.1076834485115907</v>
      </c>
      <c r="AH40">
        <v>5</v>
      </c>
      <c r="AI40" s="22">
        <f t="shared" si="22"/>
        <v>8.6647800000000004</v>
      </c>
    </row>
    <row r="41" spans="1:35">
      <c r="A41">
        <v>2</v>
      </c>
      <c r="B41" s="22">
        <f t="shared" si="3"/>
        <v>7.0038840000000002</v>
      </c>
      <c r="C41" s="13">
        <f t="shared" si="27"/>
        <v>7.0038840000000002</v>
      </c>
      <c r="D41" s="69">
        <f t="shared" si="28"/>
        <v>0.44653530932518115</v>
      </c>
      <c r="E41" s="41">
        <f t="shared" si="29"/>
        <v>0.93027250369644665</v>
      </c>
      <c r="F41" s="44">
        <f t="shared" si="4"/>
        <v>1.0115058257367269</v>
      </c>
      <c r="G41" s="12">
        <f t="shared" si="19"/>
        <v>1.9638198226931427E-3</v>
      </c>
      <c r="H41" s="13">
        <f t="shared" si="5"/>
        <v>-20.636433925223074</v>
      </c>
      <c r="I41" s="45">
        <f t="shared" si="6"/>
        <v>1.9864151913513797E-3</v>
      </c>
      <c r="J41" s="86">
        <f t="shared" si="7"/>
        <v>-9.3680474010673365</v>
      </c>
      <c r="K41" s="24">
        <f t="shared" si="8"/>
        <v>1.1092005523791739</v>
      </c>
      <c r="L41" s="85">
        <f t="shared" si="20"/>
        <v>1.3296722796588611E-4</v>
      </c>
      <c r="M41" s="13">
        <f t="shared" si="9"/>
        <v>-146.2778300745675</v>
      </c>
      <c r="N41" s="45">
        <f t="shared" si="10"/>
        <v>1.4748732270808841E-4</v>
      </c>
      <c r="O41" s="86">
        <f t="shared" si="11"/>
        <v>-53.050897540363295</v>
      </c>
      <c r="P41" s="89">
        <f t="shared" si="21"/>
        <v>8.5851836472986189</v>
      </c>
      <c r="Q41" s="89">
        <f t="shared" si="12"/>
        <v>21.893481668175397</v>
      </c>
      <c r="R41" s="2">
        <v>2</v>
      </c>
      <c r="S41" s="33">
        <f t="shared" si="13"/>
        <v>275.16000000000003</v>
      </c>
      <c r="T41" s="36">
        <f t="shared" si="14"/>
        <v>11.440137111526024</v>
      </c>
      <c r="U41" s="43">
        <f t="shared" si="15"/>
        <v>1.0115058257367269</v>
      </c>
      <c r="V41" s="2">
        <v>2</v>
      </c>
      <c r="W41" s="34">
        <f t="shared" si="16"/>
        <v>275.16000000000003</v>
      </c>
      <c r="X41" s="36">
        <f t="shared" si="17"/>
        <v>103.63953275717459</v>
      </c>
      <c r="Y41" s="40">
        <f t="shared" si="18"/>
        <v>1.1092005523791739</v>
      </c>
      <c r="AH41">
        <v>4</v>
      </c>
      <c r="AI41" s="22">
        <f t="shared" si="22"/>
        <v>8.0814880000000002</v>
      </c>
    </row>
    <row r="42" spans="1:35">
      <c r="A42">
        <v>1</v>
      </c>
      <c r="B42" s="22">
        <f t="shared" si="3"/>
        <v>6.5035959999999999</v>
      </c>
      <c r="C42" s="13">
        <f t="shared" si="27"/>
        <v>6.5035959999999999</v>
      </c>
      <c r="D42" s="69">
        <f t="shared" si="28"/>
        <v>0.4146392561021871</v>
      </c>
      <c r="E42" s="41">
        <f t="shared" si="29"/>
        <v>0.92856991920482967</v>
      </c>
      <c r="F42" s="44">
        <f t="shared" si="4"/>
        <v>1.0116112720948325</v>
      </c>
      <c r="G42" s="12">
        <f t="shared" si="19"/>
        <v>1.9621306694405398E-3</v>
      </c>
      <c r="H42" s="13">
        <f t="shared" si="5"/>
        <v>-21.478820346828353</v>
      </c>
      <c r="I42" s="45">
        <f t="shared" si="6"/>
        <v>1.9849135025290297E-3</v>
      </c>
      <c r="J42" s="86">
        <f t="shared" si="7"/>
        <v>-10.116944679318895</v>
      </c>
      <c r="K42" s="24">
        <f t="shared" si="8"/>
        <v>1.1107404870987188</v>
      </c>
      <c r="L42" s="85">
        <f t="shared" si="20"/>
        <v>1.3188044053846404E-4</v>
      </c>
      <c r="M42" s="13">
        <f t="shared" si="9"/>
        <v>-153.25559846893066</v>
      </c>
      <c r="N42" s="45">
        <f t="shared" si="10"/>
        <v>1.4648494476248716E-4</v>
      </c>
      <c r="O42" s="86">
        <f t="shared" si="11"/>
        <v>-59.486710995267032</v>
      </c>
      <c r="P42" s="89">
        <f t="shared" si="21"/>
        <v>8.5937199156730237</v>
      </c>
      <c r="Q42" s="89">
        <f t="shared" si="12"/>
        <v>21.448846439284125</v>
      </c>
      <c r="R42" s="42">
        <v>1</v>
      </c>
      <c r="S42" s="33">
        <f t="shared" si="13"/>
        <v>274.16000000000003</v>
      </c>
      <c r="T42" s="36">
        <f t="shared" si="14"/>
        <v>11.54437858950477</v>
      </c>
      <c r="U42" s="43">
        <f t="shared" si="15"/>
        <v>1.0116112720948325</v>
      </c>
      <c r="V42">
        <v>1</v>
      </c>
      <c r="W42" s="34">
        <f t="shared" si="16"/>
        <v>274.16000000000003</v>
      </c>
      <c r="X42" s="36">
        <f t="shared" si="17"/>
        <v>105.02689840262478</v>
      </c>
      <c r="Y42" s="40">
        <f t="shared" si="18"/>
        <v>1.1107404870987188</v>
      </c>
      <c r="AH42">
        <v>3</v>
      </c>
      <c r="AI42" s="22">
        <f t="shared" si="22"/>
        <v>7.5288520000000005</v>
      </c>
    </row>
    <row r="43" spans="1:35">
      <c r="A43">
        <v>0</v>
      </c>
      <c r="B43" s="22">
        <f t="shared" si="3"/>
        <v>6.0250000000000004</v>
      </c>
      <c r="C43" s="13">
        <f t="shared" si="27"/>
        <v>6.0250000000000004</v>
      </c>
      <c r="D43" s="69">
        <f t="shared" si="28"/>
        <v>0.38412618465471682</v>
      </c>
      <c r="E43" s="41">
        <f t="shared" si="29"/>
        <v>0.92641055809739736</v>
      </c>
      <c r="F43" s="44">
        <f t="shared" si="4"/>
        <v>1.0117179103350296</v>
      </c>
      <c r="G43" s="12">
        <f t="shared" si="19"/>
        <v>1.9603739935010744E-3</v>
      </c>
      <c r="H43" s="13">
        <f t="shared" si="5"/>
        <v>-22.354880560006784</v>
      </c>
      <c r="I43" s="45">
        <f t="shared" si="6"/>
        <v>1.9833454801800438E-3</v>
      </c>
      <c r="J43" s="86">
        <f t="shared" si="7"/>
        <v>-10.898922710929625</v>
      </c>
      <c r="K43" s="24">
        <f t="shared" si="8"/>
        <v>1.1123036768587287</v>
      </c>
      <c r="L43" s="85">
        <f t="shared" si="20"/>
        <v>1.3075319197113262E-4</v>
      </c>
      <c r="M43" s="13">
        <f t="shared" si="9"/>
        <v>-160.49314946303284</v>
      </c>
      <c r="N43" s="45">
        <f t="shared" si="10"/>
        <v>1.4543725619050601E-4</v>
      </c>
      <c r="O43" s="86">
        <f t="shared" si="11"/>
        <v>-66.213443399640298</v>
      </c>
      <c r="P43" s="89">
        <f t="shared" si="21"/>
        <v>8.6022012543209652</v>
      </c>
      <c r="Q43" s="89">
        <f t="shared" si="12"/>
        <v>20.977938287796704</v>
      </c>
      <c r="R43" s="2">
        <v>0</v>
      </c>
      <c r="S43" s="33">
        <f t="shared" si="13"/>
        <v>273.16000000000003</v>
      </c>
      <c r="T43" s="36">
        <f t="shared" si="14"/>
        <v>11.649787280509603</v>
      </c>
      <c r="U43" s="43">
        <f t="shared" si="15"/>
        <v>1.0117179103350296</v>
      </c>
      <c r="V43" s="2">
        <v>0</v>
      </c>
      <c r="W43" s="34">
        <f t="shared" si="16"/>
        <v>273.16000000000003</v>
      </c>
      <c r="X43" s="36">
        <f t="shared" si="17"/>
        <v>106.43324924620843</v>
      </c>
      <c r="Y43" s="40">
        <f t="shared" si="18"/>
        <v>1.1123036768587287</v>
      </c>
      <c r="AH43">
        <v>2</v>
      </c>
      <c r="AI43" s="22">
        <f t="shared" si="22"/>
        <v>7.0038840000000002</v>
      </c>
    </row>
    <row r="44" spans="1:35">
      <c r="B44" s="22"/>
      <c r="C44" s="22"/>
      <c r="D44" s="41"/>
      <c r="E44" s="41"/>
      <c r="F44" s="44"/>
      <c r="G44" s="12"/>
      <c r="H44" s="13"/>
      <c r="I44" s="45"/>
      <c r="J44" s="13"/>
      <c r="K44" s="24"/>
      <c r="L44" s="12"/>
      <c r="M44" s="13"/>
      <c r="N44" s="45"/>
      <c r="O44" s="13"/>
      <c r="P44" s="23"/>
      <c r="Q44" s="23"/>
      <c r="R44" s="2"/>
      <c r="S44" s="33"/>
      <c r="T44" s="36"/>
      <c r="U44" s="43"/>
      <c r="V44" s="2"/>
      <c r="W44" s="34"/>
      <c r="X44" s="36"/>
      <c r="Y44" s="40"/>
      <c r="AH44">
        <v>1</v>
      </c>
      <c r="AI44" s="22">
        <f t="shared" si="22"/>
        <v>6.5035959999999999</v>
      </c>
    </row>
    <row r="45" spans="1:35">
      <c r="B45" s="22"/>
      <c r="C45" s="22"/>
      <c r="D45" s="41"/>
      <c r="E45" s="41"/>
      <c r="F45" s="44"/>
      <c r="G45" s="12"/>
      <c r="H45" s="13"/>
      <c r="I45" s="45"/>
      <c r="J45" s="13"/>
      <c r="K45" s="24"/>
      <c r="L45" s="12"/>
      <c r="M45" s="13"/>
      <c r="N45" s="45"/>
      <c r="O45" s="13"/>
      <c r="P45" s="23"/>
      <c r="Q45" s="23"/>
      <c r="R45" s="2"/>
      <c r="S45" s="33"/>
      <c r="T45" s="36"/>
      <c r="U45" s="43"/>
      <c r="V45" s="2"/>
      <c r="W45" s="34"/>
      <c r="X45" s="36"/>
      <c r="Y45" s="40"/>
      <c r="AH45">
        <v>0</v>
      </c>
      <c r="AI45" s="22">
        <f t="shared" si="22"/>
        <v>6.0250000000000004</v>
      </c>
    </row>
    <row r="46" spans="1:35">
      <c r="B46" s="22"/>
      <c r="C46" s="22"/>
      <c r="D46" s="41"/>
      <c r="E46" s="41"/>
      <c r="F46" s="44"/>
      <c r="G46" s="12"/>
      <c r="H46" s="13"/>
      <c r="I46" s="45"/>
      <c r="J46" s="13"/>
      <c r="K46" s="24"/>
      <c r="L46" s="12"/>
      <c r="M46" s="13"/>
      <c r="N46" s="45"/>
      <c r="O46" s="13"/>
      <c r="P46" s="23"/>
      <c r="Q46" s="23"/>
      <c r="R46" s="2"/>
      <c r="S46" s="33"/>
      <c r="T46" s="36"/>
      <c r="U46" s="43"/>
      <c r="V46" s="2"/>
      <c r="W46" s="34"/>
      <c r="X46" s="36"/>
      <c r="Y46" s="40"/>
    </row>
    <row r="47" spans="1:35">
      <c r="B47" s="22"/>
      <c r="C47" s="22"/>
      <c r="D47" s="41"/>
      <c r="E47" s="41"/>
      <c r="F47" s="44"/>
      <c r="G47" s="12"/>
      <c r="H47" s="13"/>
      <c r="I47" s="45"/>
      <c r="J47" s="13"/>
      <c r="K47" s="24"/>
      <c r="L47" s="12"/>
      <c r="M47" s="13"/>
      <c r="N47" s="45"/>
      <c r="O47" s="13"/>
      <c r="P47" s="23"/>
      <c r="Q47" s="23"/>
      <c r="R47" s="2"/>
      <c r="S47" s="33"/>
      <c r="T47" s="36"/>
      <c r="U47" s="43"/>
      <c r="V47" s="2"/>
      <c r="W47" s="34"/>
      <c r="X47" s="36"/>
      <c r="Y47" s="40"/>
    </row>
    <row r="48" spans="1:35">
      <c r="B48" s="22"/>
      <c r="C48" s="22"/>
      <c r="D48" s="41"/>
      <c r="E48" s="41"/>
      <c r="F48" s="44"/>
      <c r="G48" s="12"/>
      <c r="H48" s="13"/>
      <c r="I48" s="45"/>
      <c r="J48" s="13"/>
      <c r="K48" s="24"/>
      <c r="L48" s="12"/>
      <c r="M48" s="13"/>
      <c r="N48" s="45"/>
      <c r="O48" s="13"/>
      <c r="P48" s="23"/>
      <c r="Q48" s="23"/>
      <c r="R48" s="2"/>
      <c r="S48" s="33"/>
      <c r="T48" s="36"/>
      <c r="U48" s="43"/>
      <c r="V48" s="2"/>
      <c r="W48" s="34"/>
      <c r="X48" s="36"/>
      <c r="Y48" s="40"/>
    </row>
    <row r="49" spans="2:25">
      <c r="B49" s="22"/>
      <c r="C49" s="22"/>
      <c r="D49" s="41"/>
      <c r="E49" s="41"/>
      <c r="F49" s="44"/>
      <c r="G49" s="12"/>
      <c r="H49" s="13"/>
      <c r="I49" s="45"/>
      <c r="J49" s="13"/>
      <c r="K49" s="24"/>
      <c r="L49" s="12"/>
      <c r="M49" s="13"/>
      <c r="N49" s="45"/>
      <c r="O49" s="13"/>
      <c r="P49" s="23"/>
      <c r="Q49" s="23"/>
      <c r="R49" s="2"/>
      <c r="S49" s="33"/>
      <c r="T49" s="36"/>
      <c r="U49" s="43"/>
      <c r="V49" s="2"/>
      <c r="W49" s="34"/>
      <c r="X49" s="36"/>
      <c r="Y49" s="40"/>
    </row>
    <row r="50" spans="2:25">
      <c r="B50" s="22"/>
      <c r="C50" s="22"/>
      <c r="D50" s="41"/>
      <c r="E50" s="41"/>
      <c r="F50" s="44"/>
      <c r="G50" s="12"/>
      <c r="H50" s="13"/>
      <c r="I50" s="45"/>
      <c r="J50" s="13"/>
      <c r="K50" s="24"/>
      <c r="L50" s="12"/>
      <c r="M50" s="13"/>
      <c r="N50" s="45"/>
      <c r="O50" s="13"/>
      <c r="P50" s="23"/>
      <c r="Q50" s="23"/>
      <c r="R50" s="2"/>
      <c r="S50" s="33"/>
      <c r="T50" s="36"/>
      <c r="U50" s="43"/>
      <c r="V50" s="2"/>
      <c r="W50" s="34"/>
      <c r="X50" s="36"/>
      <c r="Y50" s="40"/>
    </row>
    <row r="51" spans="2:25">
      <c r="B51" s="22"/>
      <c r="C51" s="22"/>
      <c r="D51" s="41"/>
      <c r="E51" s="41"/>
      <c r="F51" s="44"/>
      <c r="G51" s="12"/>
      <c r="H51" s="13"/>
      <c r="I51" s="45"/>
      <c r="J51" s="13"/>
      <c r="K51" s="24"/>
      <c r="L51" s="12"/>
      <c r="M51" s="13"/>
      <c r="N51" s="45"/>
      <c r="O51" s="13"/>
      <c r="P51" s="23"/>
      <c r="Q51" s="23"/>
      <c r="R51" s="2"/>
      <c r="S51" s="33"/>
      <c r="T51" s="36"/>
      <c r="U51" s="43"/>
      <c r="V51" s="2"/>
      <c r="W51" s="34"/>
      <c r="X51" s="36"/>
      <c r="Y51" s="40"/>
    </row>
    <row r="52" spans="2:25">
      <c r="B52" s="22"/>
      <c r="C52" s="22"/>
      <c r="D52" s="41"/>
      <c r="E52" s="41"/>
      <c r="F52" s="44"/>
      <c r="G52" s="12"/>
      <c r="H52" s="13"/>
      <c r="I52" s="45"/>
      <c r="J52" s="13"/>
      <c r="K52" s="24"/>
      <c r="L52" s="12"/>
      <c r="M52" s="13"/>
      <c r="N52" s="45"/>
      <c r="O52" s="13"/>
      <c r="P52" s="23"/>
      <c r="Q52" s="23"/>
      <c r="R52" s="2"/>
      <c r="S52" s="33"/>
      <c r="T52" s="36"/>
      <c r="U52" s="43"/>
      <c r="V52" s="2"/>
      <c r="W52" s="34"/>
      <c r="X52" s="36"/>
      <c r="Y52" s="40"/>
    </row>
    <row r="53" spans="2:25">
      <c r="B53" s="22"/>
      <c r="C53" s="22"/>
      <c r="D53" s="41"/>
      <c r="E53" s="41"/>
      <c r="F53" s="44"/>
      <c r="G53" s="12"/>
      <c r="H53" s="13"/>
      <c r="I53" s="45"/>
      <c r="J53" s="13"/>
      <c r="K53" s="24"/>
      <c r="L53" s="12"/>
      <c r="M53" s="13"/>
      <c r="N53" s="45"/>
      <c r="O53" s="13"/>
      <c r="P53" s="23"/>
      <c r="Q53" s="23"/>
      <c r="R53" s="2"/>
      <c r="S53" s="33"/>
      <c r="T53" s="36"/>
      <c r="U53" s="43"/>
      <c r="V53" s="2"/>
      <c r="W53" s="34"/>
      <c r="X53" s="36"/>
      <c r="Y53" s="40"/>
    </row>
    <row r="54" spans="2:25">
      <c r="B54" s="22"/>
      <c r="C54" s="22"/>
      <c r="D54" s="41"/>
      <c r="E54" s="41"/>
      <c r="F54" s="44"/>
      <c r="G54" s="12"/>
      <c r="H54" s="13"/>
      <c r="I54" s="45"/>
      <c r="J54" s="13"/>
      <c r="K54" s="24"/>
      <c r="L54" s="12"/>
      <c r="M54" s="13"/>
      <c r="N54" s="45"/>
      <c r="O54" s="13"/>
      <c r="P54" s="23"/>
      <c r="Q54" s="23"/>
      <c r="R54" s="2"/>
      <c r="S54" s="33"/>
      <c r="T54" s="36"/>
      <c r="U54" s="43"/>
      <c r="V54" s="2"/>
      <c r="W54" s="34"/>
      <c r="X54" s="36"/>
      <c r="Y54" s="40"/>
    </row>
    <row r="55" spans="2:25">
      <c r="B55" s="22"/>
      <c r="C55" s="22"/>
      <c r="D55" s="41"/>
      <c r="E55" s="41"/>
      <c r="F55" s="44"/>
      <c r="G55" s="12"/>
      <c r="H55" s="13"/>
      <c r="I55" s="45"/>
      <c r="J55" s="13"/>
      <c r="K55" s="24"/>
      <c r="L55" s="12"/>
      <c r="M55" s="13"/>
      <c r="N55" s="45"/>
      <c r="O55" s="13"/>
      <c r="P55" s="23"/>
      <c r="Q55" s="23"/>
      <c r="R55" s="2"/>
      <c r="S55" s="33"/>
      <c r="T55" s="36"/>
      <c r="U55" s="43"/>
      <c r="V55" s="2"/>
      <c r="W55" s="34"/>
      <c r="X55" s="36"/>
      <c r="Y55" s="40"/>
    </row>
    <row r="56" spans="2:25">
      <c r="B56" s="22"/>
      <c r="C56" s="22"/>
      <c r="D56" s="41"/>
      <c r="E56" s="41"/>
      <c r="F56" s="44"/>
      <c r="G56" s="12"/>
      <c r="H56" s="13"/>
      <c r="I56" s="45"/>
      <c r="J56" s="13"/>
      <c r="K56" s="24"/>
      <c r="L56" s="12"/>
      <c r="M56" s="13"/>
      <c r="N56" s="45"/>
      <c r="O56" s="13"/>
      <c r="P56" s="23"/>
      <c r="Q56" s="23"/>
      <c r="R56" s="2"/>
      <c r="S56" s="33"/>
      <c r="T56" s="36"/>
      <c r="U56" s="43"/>
      <c r="V56" s="2"/>
      <c r="W56" s="34"/>
      <c r="X56" s="36"/>
      <c r="Y56" s="40"/>
    </row>
    <row r="57" spans="2:25">
      <c r="B57" s="22"/>
      <c r="C57" s="22"/>
      <c r="D57" s="41"/>
      <c r="E57" s="41"/>
      <c r="F57" s="44"/>
      <c r="G57" s="12"/>
      <c r="H57" s="13"/>
      <c r="I57" s="45"/>
      <c r="J57" s="13"/>
      <c r="K57" s="24"/>
      <c r="L57" s="12"/>
      <c r="M57" s="13"/>
      <c r="N57" s="45"/>
      <c r="O57" s="13"/>
      <c r="P57" s="23"/>
      <c r="Q57" s="23"/>
      <c r="R57" s="2"/>
      <c r="S57" s="33"/>
      <c r="T57" s="36"/>
      <c r="U57" s="43"/>
      <c r="V57" s="2"/>
      <c r="W57" s="34"/>
      <c r="X57" s="36"/>
      <c r="Y57" s="40"/>
    </row>
    <row r="58" spans="2:25">
      <c r="B58" s="22"/>
      <c r="C58" s="22"/>
      <c r="D58" s="41"/>
      <c r="E58" s="41"/>
      <c r="F58" s="44"/>
      <c r="G58" s="12"/>
      <c r="H58" s="13"/>
      <c r="I58" s="45"/>
      <c r="J58" s="13"/>
      <c r="K58" s="24"/>
      <c r="L58" s="12"/>
      <c r="M58" s="13"/>
      <c r="N58" s="45"/>
      <c r="O58" s="13"/>
      <c r="P58" s="23"/>
      <c r="Q58" s="23"/>
      <c r="R58" s="2"/>
      <c r="S58" s="33"/>
      <c r="T58" s="36"/>
      <c r="U58" s="43"/>
      <c r="V58" s="2"/>
      <c r="W58" s="34"/>
      <c r="X58" s="36"/>
      <c r="Y58" s="40"/>
    </row>
    <row r="61" spans="2:25">
      <c r="K61" s="1" t="s">
        <v>12</v>
      </c>
      <c r="L61" s="1"/>
      <c r="M61" s="1"/>
      <c r="O61" s="28"/>
    </row>
    <row r="62" spans="2:25" ht="14.25">
      <c r="K62" s="1" t="s">
        <v>13</v>
      </c>
      <c r="L62" s="1" t="s">
        <v>14</v>
      </c>
      <c r="M62" s="1"/>
      <c r="O62" s="27"/>
    </row>
    <row r="63" spans="2:25">
      <c r="D63" s="1"/>
      <c r="E63" s="1"/>
      <c r="K63">
        <v>0</v>
      </c>
      <c r="L63">
        <v>10</v>
      </c>
      <c r="N63" s="1" t="s">
        <v>15</v>
      </c>
      <c r="O63" s="27"/>
    </row>
    <row r="64" spans="2:25" ht="15.75">
      <c r="D64" s="15"/>
      <c r="E64" s="15"/>
      <c r="K64" s="12">
        <v>-20</v>
      </c>
      <c r="L64" s="12">
        <v>-150</v>
      </c>
      <c r="M64" s="12"/>
      <c r="N64" s="1" t="s">
        <v>16</v>
      </c>
      <c r="O64" s="27"/>
    </row>
    <row r="65" spans="4:15" ht="15.75">
      <c r="D65" s="16"/>
      <c r="E65" s="16"/>
      <c r="O65" s="27"/>
    </row>
    <row r="66" spans="4:15" ht="15.75">
      <c r="D66" s="16"/>
      <c r="E66" s="16"/>
      <c r="K66" s="1"/>
      <c r="O66" s="29"/>
    </row>
    <row r="67" spans="4:15" ht="15.75">
      <c r="D67" s="16"/>
      <c r="E67" s="16"/>
      <c r="K67" s="14"/>
    </row>
    <row r="68" spans="4:15" ht="15.75">
      <c r="D68" s="16"/>
      <c r="E68" s="16"/>
    </row>
    <row r="69" spans="4:15" ht="15.75">
      <c r="D69" s="16"/>
      <c r="E69" s="16"/>
    </row>
    <row r="70" spans="4:15" ht="15.75">
      <c r="D70" s="16"/>
      <c r="E70" s="16"/>
    </row>
    <row r="71" spans="4:15" ht="15.75">
      <c r="F71" s="16"/>
    </row>
    <row r="72" spans="4:15">
      <c r="D72" s="17"/>
      <c r="E72" s="17"/>
      <c r="F72" s="18"/>
      <c r="G72" s="18"/>
    </row>
    <row r="73" spans="4:15">
      <c r="D73" s="19"/>
      <c r="E73" s="19"/>
      <c r="F73" s="19"/>
      <c r="G73" s="19"/>
    </row>
    <row r="74" spans="4:15">
      <c r="D74" s="19"/>
      <c r="E74" s="19"/>
      <c r="F74" s="19"/>
      <c r="G74" s="19"/>
    </row>
    <row r="75" spans="4:15">
      <c r="D75" s="19"/>
      <c r="E75" s="19"/>
      <c r="F75" s="19"/>
      <c r="G75" s="19"/>
    </row>
    <row r="76" spans="4:15">
      <c r="D76" s="19"/>
      <c r="E76" s="19"/>
      <c r="F76" s="19"/>
      <c r="G76" s="19"/>
    </row>
    <row r="77" spans="4:15">
      <c r="D77" s="19"/>
      <c r="E77" s="19"/>
      <c r="F77" s="19"/>
      <c r="G77" s="19"/>
    </row>
    <row r="78" spans="4:15" ht="15.75">
      <c r="D78" s="16"/>
      <c r="E78" s="16"/>
    </row>
    <row r="79" spans="4:15" ht="15.75">
      <c r="D79" s="16"/>
      <c r="E79" s="16"/>
    </row>
    <row r="80" spans="4:15" ht="15.75">
      <c r="D80" s="16"/>
      <c r="E80" s="16"/>
    </row>
    <row r="81" spans="4:25" ht="93.75" customHeight="1">
      <c r="D81" s="131"/>
      <c r="E81" s="131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25"/>
      <c r="R81" s="25"/>
      <c r="S81" s="25"/>
      <c r="T81" s="25"/>
      <c r="U81" s="25"/>
      <c r="V81" s="25"/>
      <c r="W81" s="25"/>
      <c r="X81" s="25"/>
      <c r="Y81" s="25"/>
    </row>
    <row r="82" spans="4:25" ht="15.75">
      <c r="D82" s="16"/>
      <c r="E82" s="16"/>
    </row>
    <row r="83" spans="4:25" ht="16.5">
      <c r="D83" s="20"/>
      <c r="E83" s="20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</sheetData>
  <mergeCells count="3">
    <mergeCell ref="D1:O1"/>
    <mergeCell ref="D8:P8"/>
    <mergeCell ref="D81:P81"/>
  </mergeCells>
  <phoneticPr fontId="19" type="noConversion"/>
  <pageMargins left="0.35433070866141736" right="0.35433070866141736" top="0.59055118110236227" bottom="0.59055118110236227" header="0.51181102362204722" footer="0.51181102362204722"/>
  <pageSetup paperSize="9" scale="68" fitToHeight="2" orientation="portrait" horizontalDpi="4294967292" verticalDpi="1200" r:id="rId1"/>
  <headerFooter alignWithMargins="0"/>
  <rowBreaks count="1" manualBreakCount="1">
    <brk id="61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83"/>
  <sheetViews>
    <sheetView topLeftCell="A35" workbookViewId="0">
      <selection activeCell="K65" sqref="K65:M67"/>
    </sheetView>
  </sheetViews>
  <sheetFormatPr defaultRowHeight="12.75"/>
  <cols>
    <col min="1" max="1" width="11.28515625" bestFit="1" customWidth="1"/>
    <col min="4" max="5" width="18.140625" customWidth="1"/>
    <col min="6" max="6" width="10.42578125" customWidth="1"/>
    <col min="7" max="7" width="9.5703125" bestFit="1" customWidth="1"/>
    <col min="8" max="8" width="10" customWidth="1"/>
    <col min="11" max="11" width="11.28515625" customWidth="1"/>
    <col min="12" max="12" width="10.5703125" bestFit="1" customWidth="1"/>
  </cols>
  <sheetData>
    <row r="1" spans="1:37">
      <c r="D1" s="128" t="s">
        <v>48</v>
      </c>
      <c r="E1" s="128"/>
      <c r="F1" s="129"/>
      <c r="G1" s="129"/>
      <c r="H1" s="129"/>
      <c r="I1" s="129"/>
      <c r="J1" s="129"/>
      <c r="K1" s="129"/>
      <c r="L1" s="129"/>
      <c r="M1" s="130"/>
      <c r="N1" s="130"/>
      <c r="O1" s="130"/>
      <c r="AG1" t="s">
        <v>35</v>
      </c>
    </row>
    <row r="2" spans="1:37">
      <c r="F2" s="1" t="s">
        <v>0</v>
      </c>
      <c r="H2" s="2"/>
    </row>
    <row r="3" spans="1:37" ht="25.5">
      <c r="D3" s="1" t="s">
        <v>50</v>
      </c>
      <c r="E3" s="47">
        <v>10</v>
      </c>
      <c r="F3" s="3" t="s">
        <v>1</v>
      </c>
      <c r="G3" s="1"/>
      <c r="K3" s="4" t="s">
        <v>2</v>
      </c>
    </row>
    <row r="4" spans="1:37" ht="27">
      <c r="A4" s="8" t="s">
        <v>52</v>
      </c>
      <c r="B4" s="50">
        <v>70</v>
      </c>
      <c r="C4" s="50"/>
      <c r="D4" t="s">
        <v>51</v>
      </c>
      <c r="F4" s="76">
        <f>U33</f>
        <v>1.0107031184460267</v>
      </c>
      <c r="G4" s="1"/>
      <c r="J4" s="46"/>
      <c r="K4" s="79">
        <f>Y33</f>
        <v>1.0976692971988744</v>
      </c>
      <c r="L4" s="46"/>
      <c r="M4" s="46"/>
      <c r="N4" s="46"/>
      <c r="O4" s="46"/>
      <c r="P4" s="6" t="s">
        <v>17</v>
      </c>
      <c r="Q4" s="6"/>
      <c r="R4" s="7"/>
      <c r="S4" s="7"/>
      <c r="T4" s="7"/>
      <c r="U4" s="7"/>
      <c r="V4" s="7"/>
      <c r="W4" s="8"/>
      <c r="X4" s="8"/>
      <c r="Y4" s="8"/>
    </row>
    <row r="5" spans="1:37" ht="76.5">
      <c r="A5" s="8" t="s">
        <v>53</v>
      </c>
      <c r="B5" s="50">
        <v>6</v>
      </c>
      <c r="C5" s="50"/>
      <c r="F5" s="70">
        <f>(F7/1000+1)*F10</f>
        <v>1.9813935637029842E-3</v>
      </c>
      <c r="G5" s="1"/>
      <c r="J5" s="46"/>
      <c r="K5" s="78">
        <f>K10/K4</f>
        <v>1.4189155185214349E-4</v>
      </c>
      <c r="L5" s="46"/>
      <c r="M5" s="75" t="s">
        <v>56</v>
      </c>
      <c r="N5" s="73" t="s">
        <v>54</v>
      </c>
      <c r="O5" s="74" t="s">
        <v>55</v>
      </c>
      <c r="Q5" s="6"/>
      <c r="R5" s="7"/>
      <c r="S5" s="7"/>
      <c r="T5" s="7"/>
      <c r="U5" s="7"/>
      <c r="V5" s="7"/>
      <c r="W5" s="8"/>
      <c r="X5" s="8"/>
      <c r="Y5" s="8"/>
    </row>
    <row r="6" spans="1:37">
      <c r="F6" s="48"/>
      <c r="G6" s="1"/>
      <c r="J6" s="46"/>
      <c r="K6" s="49"/>
      <c r="L6" s="46"/>
      <c r="M6" s="46"/>
      <c r="N6" s="46"/>
      <c r="O6" s="46"/>
      <c r="P6" s="6"/>
      <c r="Q6" s="6"/>
      <c r="R6" s="7"/>
      <c r="S6" s="7"/>
      <c r="T6" s="7"/>
      <c r="U6" s="7"/>
      <c r="V6" s="7"/>
      <c r="W6" s="8"/>
      <c r="X6" s="8"/>
      <c r="Y6" s="8"/>
    </row>
    <row r="7" spans="1:37" ht="27.75" customHeight="1">
      <c r="E7" s="3" t="s">
        <v>18</v>
      </c>
      <c r="F7" s="71">
        <f>(K7-B5)/8</f>
        <v>-11.872350038408113</v>
      </c>
      <c r="G7" s="1"/>
      <c r="I7" s="6"/>
      <c r="J7" s="7"/>
      <c r="K7" s="77">
        <f>(K5/K10-1)*1000</f>
        <v>-88.978800307264905</v>
      </c>
      <c r="L7" s="7"/>
      <c r="M7" s="7"/>
      <c r="N7" s="7"/>
      <c r="O7" s="7"/>
      <c r="R7" s="7"/>
      <c r="S7" s="7"/>
      <c r="T7" s="7"/>
      <c r="U7" s="7"/>
      <c r="V7" s="7"/>
      <c r="W7" s="7"/>
      <c r="X7" s="7"/>
      <c r="Y7" s="7"/>
      <c r="Z7" s="21" t="s">
        <v>24</v>
      </c>
      <c r="AG7" s="21" t="s">
        <v>29</v>
      </c>
      <c r="AH7" s="21"/>
      <c r="AI7" s="21">
        <v>-273.16000000000003</v>
      </c>
      <c r="AJ7" s="21" t="s">
        <v>30</v>
      </c>
    </row>
    <row r="8" spans="1:37" ht="27" customHeight="1">
      <c r="D8" s="128" t="s">
        <v>19</v>
      </c>
      <c r="E8" s="128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8"/>
      <c r="R8" s="8"/>
      <c r="S8" s="8"/>
      <c r="T8" s="8"/>
      <c r="U8" s="8"/>
      <c r="V8" s="8"/>
      <c r="W8" s="8"/>
      <c r="X8" s="8"/>
      <c r="Y8" s="8"/>
      <c r="Z8" s="26" t="s">
        <v>36</v>
      </c>
      <c r="AA8" s="27"/>
      <c r="AB8" s="28" t="s">
        <v>25</v>
      </c>
      <c r="AC8" s="27"/>
      <c r="AD8" s="27"/>
      <c r="AE8" s="27"/>
      <c r="AF8" s="27"/>
      <c r="AG8" s="29"/>
    </row>
    <row r="9" spans="1:37" ht="14.25">
      <c r="E9" s="9" t="s">
        <v>3</v>
      </c>
      <c r="F9" s="10" t="s">
        <v>4</v>
      </c>
      <c r="K9" s="10" t="s">
        <v>5</v>
      </c>
      <c r="Z9" s="30"/>
      <c r="AA9" s="31">
        <v>0</v>
      </c>
      <c r="AB9" s="32">
        <v>5</v>
      </c>
      <c r="AC9" s="31">
        <v>10</v>
      </c>
      <c r="AD9" s="31">
        <v>15</v>
      </c>
      <c r="AE9" s="31">
        <v>20</v>
      </c>
      <c r="AF9" s="31">
        <v>25</v>
      </c>
      <c r="AG9" s="2">
        <v>30</v>
      </c>
      <c r="AI9" t="s">
        <v>31</v>
      </c>
      <c r="AJ9" t="s">
        <v>32</v>
      </c>
    </row>
    <row r="10" spans="1:37">
      <c r="E10" s="11" t="s">
        <v>6</v>
      </c>
      <c r="F10" s="11">
        <v>2.0052E-3</v>
      </c>
      <c r="K10" s="11">
        <v>1.5574999999999999E-4</v>
      </c>
      <c r="Z10" s="30" t="s">
        <v>26</v>
      </c>
      <c r="AA10" s="33">
        <f t="shared" ref="AA10:AG10" si="0">AA9-$AI$7</f>
        <v>273.16000000000003</v>
      </c>
      <c r="AB10" s="33">
        <f t="shared" si="0"/>
        <v>278.16000000000003</v>
      </c>
      <c r="AC10" s="33">
        <f t="shared" si="0"/>
        <v>283.16000000000003</v>
      </c>
      <c r="AD10" s="33">
        <f t="shared" si="0"/>
        <v>288.16000000000003</v>
      </c>
      <c r="AE10" s="33">
        <f t="shared" si="0"/>
        <v>293.16000000000003</v>
      </c>
      <c r="AF10" s="33">
        <f t="shared" si="0"/>
        <v>298.16000000000003</v>
      </c>
      <c r="AG10" s="34">
        <f t="shared" si="0"/>
        <v>303.16000000000003</v>
      </c>
      <c r="AI10">
        <v>0</v>
      </c>
      <c r="AJ10" s="23">
        <v>6.04</v>
      </c>
    </row>
    <row r="11" spans="1:37" ht="20.25">
      <c r="D11" s="1"/>
      <c r="E11" s="1"/>
      <c r="F11" s="1" t="s">
        <v>7</v>
      </c>
      <c r="G11" s="1"/>
      <c r="H11" s="5" t="s">
        <v>9</v>
      </c>
      <c r="I11" s="5"/>
      <c r="J11" s="5" t="s">
        <v>9</v>
      </c>
      <c r="K11" s="1" t="s">
        <v>8</v>
      </c>
      <c r="M11" s="5" t="s">
        <v>10</v>
      </c>
      <c r="N11" s="5"/>
      <c r="O11" s="5" t="s">
        <v>10</v>
      </c>
      <c r="R11" s="31"/>
      <c r="S11" s="26" t="s">
        <v>36</v>
      </c>
      <c r="W11" s="26" t="s">
        <v>37</v>
      </c>
      <c r="Z11" s="35" t="s">
        <v>27</v>
      </c>
      <c r="AA11" s="36">
        <f t="shared" ref="AA11:AG11" si="1">1.137*10^6/AA10^2-0.4156*1000/AA10-2.0667</f>
        <v>11.649787280509603</v>
      </c>
      <c r="AB11" s="36">
        <f t="shared" si="1"/>
        <v>11.134247282561624</v>
      </c>
      <c r="AC11" s="36">
        <f t="shared" si="1"/>
        <v>10.646245525625162</v>
      </c>
      <c r="AD11" s="36">
        <f t="shared" si="1"/>
        <v>10.183871201575037</v>
      </c>
      <c r="AE11" s="36">
        <f t="shared" si="1"/>
        <v>9.7453758701588988</v>
      </c>
      <c r="AF11" s="36">
        <f t="shared" si="1"/>
        <v>9.3291572060142549</v>
      </c>
      <c r="AG11" s="37">
        <f t="shared" si="1"/>
        <v>8.9337446108676488</v>
      </c>
      <c r="AI11">
        <v>5</v>
      </c>
      <c r="AJ11" s="23">
        <v>8.6300000000000008</v>
      </c>
    </row>
    <row r="12" spans="1:37" ht="53.25">
      <c r="A12" t="s">
        <v>41</v>
      </c>
      <c r="B12" t="s">
        <v>34</v>
      </c>
      <c r="C12" t="s">
        <v>57</v>
      </c>
      <c r="D12" s="3" t="s">
        <v>44</v>
      </c>
      <c r="E12" s="3" t="s">
        <v>45</v>
      </c>
      <c r="F12" s="5" t="s">
        <v>39</v>
      </c>
      <c r="G12" s="1" t="s">
        <v>42</v>
      </c>
      <c r="H12" s="1" t="s">
        <v>43</v>
      </c>
      <c r="I12" s="1" t="s">
        <v>47</v>
      </c>
      <c r="J12" s="1" t="s">
        <v>46</v>
      </c>
      <c r="K12" s="5" t="s">
        <v>40</v>
      </c>
      <c r="L12" s="1" t="s">
        <v>42</v>
      </c>
      <c r="M12" s="1" t="s">
        <v>43</v>
      </c>
      <c r="N12" s="1" t="s">
        <v>47</v>
      </c>
      <c r="O12" s="1" t="s">
        <v>46</v>
      </c>
      <c r="P12" s="1" t="s">
        <v>11</v>
      </c>
      <c r="Q12" s="1" t="s">
        <v>49</v>
      </c>
      <c r="R12" s="31"/>
      <c r="S12" s="30" t="s">
        <v>26</v>
      </c>
      <c r="T12" s="35" t="s">
        <v>27</v>
      </c>
      <c r="U12" s="38" t="s">
        <v>28</v>
      </c>
      <c r="W12" s="30" t="s">
        <v>26</v>
      </c>
      <c r="X12" s="35" t="s">
        <v>27</v>
      </c>
      <c r="Y12" s="38" t="s">
        <v>38</v>
      </c>
      <c r="Z12" s="38" t="s">
        <v>28</v>
      </c>
      <c r="AA12" s="39">
        <f t="shared" ref="AA12:AG12" si="2">EXP(AA11/1000)</f>
        <v>1.0117179103350296</v>
      </c>
      <c r="AB12" s="39">
        <f t="shared" si="2"/>
        <v>1.0111964637104567</v>
      </c>
      <c r="AC12" s="39">
        <f t="shared" si="2"/>
        <v>1.0107031184460267</v>
      </c>
      <c r="AD12" s="39">
        <f t="shared" si="2"/>
        <v>1.0102359032972879</v>
      </c>
      <c r="AE12" s="39">
        <f t="shared" si="2"/>
        <v>1.0097930166790168</v>
      </c>
      <c r="AF12" s="39">
        <f t="shared" si="2"/>
        <v>1.0093728094336676</v>
      </c>
      <c r="AG12" s="40">
        <f t="shared" si="2"/>
        <v>1.0089737696095045</v>
      </c>
      <c r="AI12">
        <v>10</v>
      </c>
      <c r="AJ12" s="23">
        <v>12.149999999999999</v>
      </c>
    </row>
    <row r="13" spans="1:37">
      <c r="A13" s="51">
        <v>30</v>
      </c>
      <c r="B13" s="52">
        <f t="shared" ref="B13:B43" si="3">0.000498*A13^3+0.009352*A13^2+0.468746*A13+6.025</f>
        <v>41.950179999999996</v>
      </c>
      <c r="C13" s="52"/>
      <c r="D13" s="53">
        <v>1</v>
      </c>
      <c r="E13" s="53"/>
      <c r="F13" s="54">
        <f t="shared" ref="F13:F43" si="4">U13</f>
        <v>1.0089737696095045</v>
      </c>
      <c r="G13" s="55">
        <f>(F7/1000+1)*F10</f>
        <v>1.9813935637029842E-3</v>
      </c>
      <c r="H13" s="56">
        <f t="shared" ref="H13:H43" si="5">(G13/F$10-1)*1000</f>
        <v>-11.87235003840803</v>
      </c>
      <c r="I13" s="57">
        <f t="shared" ref="I13:I43" si="6">F13*G13</f>
        <v>1.9991741330494099E-3</v>
      </c>
      <c r="J13" s="56">
        <f t="shared" ref="J13:J43" si="7">(I13/F$10-1)*1000</f>
        <v>-3.0051201628715773</v>
      </c>
      <c r="K13" s="58">
        <f t="shared" ref="K13:K43" si="8">Y13</f>
        <v>1.0740311113522301</v>
      </c>
      <c r="L13" s="55">
        <f>(K7/1000+1)*K10</f>
        <v>1.4189155185214349E-4</v>
      </c>
      <c r="M13" s="56">
        <f t="shared" ref="M13:M43" si="9">(L13/K$10-1)*1000</f>
        <v>-88.978800307264905</v>
      </c>
      <c r="N13" s="57">
        <f t="shared" ref="N13:N43" si="10">K13*L13</f>
        <v>1.5239594112725026E-4</v>
      </c>
      <c r="O13" s="56">
        <f t="shared" ref="O13:O43" si="11">(N13/K$10-1)*1000</f>
        <v>-21.534888428569655</v>
      </c>
      <c r="P13" s="51"/>
      <c r="Q13" s="59">
        <f t="shared" ref="Q13:Q43" si="12">O13-8*J13</f>
        <v>2.5060728744029639</v>
      </c>
      <c r="R13" s="60">
        <v>30</v>
      </c>
      <c r="S13" s="61">
        <f t="shared" ref="S13:S43" si="13">R13-$AI$7</f>
        <v>303.16000000000003</v>
      </c>
      <c r="T13" s="62">
        <f t="shared" ref="T13:T43" si="14">1.137*10^6/S13^2-0.4156*1000/S13-2.0667</f>
        <v>8.9337446108676488</v>
      </c>
      <c r="U13" s="63">
        <f t="shared" ref="U13:U43" si="15">EXP(T13/1000)</f>
        <v>1.0089737696095045</v>
      </c>
      <c r="V13" s="60">
        <v>30</v>
      </c>
      <c r="W13" s="61">
        <f t="shared" ref="W13:W43" si="16">V13-$AI$7</f>
        <v>303.16000000000003</v>
      </c>
      <c r="X13" s="64">
        <f t="shared" ref="X13:X43" si="17">24844000*W13^-2-76248*W13^-1+0.05261*1000</f>
        <v>71.418963406622751</v>
      </c>
      <c r="Y13" s="63">
        <f t="shared" ref="Y13:Y43" si="18">EXP(X13/1000)</f>
        <v>1.0740311113522301</v>
      </c>
      <c r="AI13">
        <v>15</v>
      </c>
      <c r="AJ13" s="23">
        <v>16.87</v>
      </c>
    </row>
    <row r="14" spans="1:37">
      <c r="A14" s="51">
        <v>29</v>
      </c>
      <c r="B14" s="52">
        <f t="shared" si="3"/>
        <v>39.629387999999999</v>
      </c>
      <c r="C14" s="52"/>
      <c r="D14" s="65">
        <f t="shared" ref="D14:D32" si="19">B14/B$13</f>
        <v>0.94467742450687942</v>
      </c>
      <c r="E14" s="65">
        <f t="shared" ref="E14:E32" si="20">D14/D13</f>
        <v>0.94467742450687942</v>
      </c>
      <c r="F14" s="54">
        <f t="shared" si="4"/>
        <v>1.009051952496427</v>
      </c>
      <c r="G14" s="55">
        <f t="shared" ref="G14:G43" si="21">G13*E14^(F14-1)</f>
        <v>1.9803730868335526E-3</v>
      </c>
      <c r="H14" s="56">
        <f t="shared" si="5"/>
        <v>-12.381265293460618</v>
      </c>
      <c r="I14" s="57">
        <f t="shared" si="6"/>
        <v>1.9982993299407724E-3</v>
      </c>
      <c r="J14" s="56">
        <f t="shared" si="7"/>
        <v>-3.4413874223157004</v>
      </c>
      <c r="K14" s="58">
        <f t="shared" si="8"/>
        <v>1.0750624973439526</v>
      </c>
      <c r="L14" s="55">
        <f t="shared" ref="L14:L43" si="22">L13*E14^(K14-1)</f>
        <v>1.412866927075136E-4</v>
      </c>
      <c r="M14" s="56">
        <f t="shared" si="9"/>
        <v>-92.862326115482503</v>
      </c>
      <c r="N14" s="57">
        <f t="shared" si="10"/>
        <v>1.518920247036072E-4</v>
      </c>
      <c r="O14" s="56">
        <f t="shared" si="11"/>
        <v>-24.770306878926451</v>
      </c>
      <c r="P14" s="59">
        <f t="shared" ref="P14:P32" si="23">(O13-O14)/(J13-J14)</f>
        <v>7.416138571753601</v>
      </c>
      <c r="Q14" s="59">
        <f t="shared" si="12"/>
        <v>2.7607924995991517</v>
      </c>
      <c r="R14" s="66">
        <v>29</v>
      </c>
      <c r="S14" s="67">
        <f t="shared" si="13"/>
        <v>302.16000000000003</v>
      </c>
      <c r="T14" s="64">
        <f t="shared" si="14"/>
        <v>9.0112291405297249</v>
      </c>
      <c r="U14" s="68">
        <f t="shared" si="15"/>
        <v>1.009051952496427</v>
      </c>
      <c r="V14" s="51">
        <v>29</v>
      </c>
      <c r="W14" s="61">
        <f t="shared" si="16"/>
        <v>302.16000000000003</v>
      </c>
      <c r="X14" s="64">
        <f t="shared" si="17"/>
        <v>72.37879695387447</v>
      </c>
      <c r="Y14" s="63">
        <f t="shared" si="18"/>
        <v>1.0750624973439526</v>
      </c>
      <c r="Z14" s="26" t="s">
        <v>37</v>
      </c>
      <c r="AA14" s="27"/>
      <c r="AB14" s="28" t="s">
        <v>25</v>
      </c>
      <c r="AC14" s="27"/>
      <c r="AD14" s="27"/>
      <c r="AE14" s="27"/>
      <c r="AF14" s="27"/>
      <c r="AG14" s="29"/>
      <c r="AH14" t="s">
        <v>23</v>
      </c>
      <c r="AI14" t="s">
        <v>34</v>
      </c>
      <c r="AJ14">
        <v>20</v>
      </c>
      <c r="AK14" s="23">
        <v>23.130000000000003</v>
      </c>
    </row>
    <row r="15" spans="1:37">
      <c r="A15" s="51">
        <v>28</v>
      </c>
      <c r="B15" s="52">
        <f t="shared" si="3"/>
        <v>37.413951999999995</v>
      </c>
      <c r="C15" s="52"/>
      <c r="D15" s="65">
        <f t="shared" si="19"/>
        <v>0.89186630426853941</v>
      </c>
      <c r="E15" s="65">
        <f t="shared" si="20"/>
        <v>0.94409613390951164</v>
      </c>
      <c r="F15" s="54">
        <f t="shared" si="4"/>
        <v>1.0091309369205281</v>
      </c>
      <c r="G15" s="55">
        <f t="shared" si="21"/>
        <v>1.9793331136275421E-3</v>
      </c>
      <c r="H15" s="56">
        <f t="shared" si="5"/>
        <v>-12.899903437291972</v>
      </c>
      <c r="I15" s="57">
        <f t="shared" si="6"/>
        <v>1.9974062794327879E-3</v>
      </c>
      <c r="J15" s="56">
        <f t="shared" si="7"/>
        <v>-3.8867547213305986</v>
      </c>
      <c r="K15" s="58">
        <f t="shared" si="8"/>
        <v>1.0761081688844965</v>
      </c>
      <c r="L15" s="55">
        <f t="shared" si="22"/>
        <v>1.4066944996249088E-4</v>
      </c>
      <c r="M15" s="56">
        <f t="shared" si="9"/>
        <v>-96.8253613965272</v>
      </c>
      <c r="N15" s="57">
        <f t="shared" si="10"/>
        <v>1.5137554421712536E-4</v>
      </c>
      <c r="O15" s="56">
        <f t="shared" si="11"/>
        <v>-28.086393469500038</v>
      </c>
      <c r="P15" s="59">
        <f t="shared" si="23"/>
        <v>7.4457343363744775</v>
      </c>
      <c r="Q15" s="59">
        <f t="shared" si="12"/>
        <v>3.0076443011447509</v>
      </c>
      <c r="R15" s="60">
        <v>28</v>
      </c>
      <c r="S15" s="67">
        <f t="shared" si="13"/>
        <v>301.16000000000003</v>
      </c>
      <c r="T15" s="64">
        <f t="shared" si="14"/>
        <v>9.0895019517360574</v>
      </c>
      <c r="U15" s="68">
        <f t="shared" si="15"/>
        <v>1.0091309369205281</v>
      </c>
      <c r="V15" s="60">
        <v>28</v>
      </c>
      <c r="W15" s="61">
        <f t="shared" si="16"/>
        <v>301.16000000000003</v>
      </c>
      <c r="X15" s="64">
        <f t="shared" si="17"/>
        <v>73.350985389984757</v>
      </c>
      <c r="Y15" s="63">
        <f t="shared" si="18"/>
        <v>1.0761081688844965</v>
      </c>
      <c r="Z15" s="30"/>
      <c r="AA15" s="31">
        <v>0</v>
      </c>
      <c r="AB15" s="32">
        <v>5</v>
      </c>
      <c r="AC15" s="31">
        <v>10</v>
      </c>
      <c r="AD15" s="31">
        <v>15</v>
      </c>
      <c r="AE15" s="31">
        <v>20</v>
      </c>
      <c r="AF15" s="31">
        <v>25</v>
      </c>
      <c r="AG15" s="2">
        <v>30</v>
      </c>
      <c r="AH15">
        <v>30</v>
      </c>
      <c r="AI15" s="22">
        <f t="shared" ref="AI15:AI45" si="24">0.000498*AH15^3+0.009352*AH15^2+0.468746*AH15+6.025</f>
        <v>41.950179999999996</v>
      </c>
      <c r="AJ15">
        <v>25</v>
      </c>
      <c r="AK15" s="23">
        <v>31.33</v>
      </c>
    </row>
    <row r="16" spans="1:37">
      <c r="A16" s="51">
        <v>27</v>
      </c>
      <c r="B16" s="52">
        <f t="shared" si="3"/>
        <v>35.300883999999996</v>
      </c>
      <c r="C16" s="52"/>
      <c r="D16" s="65">
        <f t="shared" si="19"/>
        <v>0.84149541193863764</v>
      </c>
      <c r="E16" s="65">
        <f t="shared" si="20"/>
        <v>0.94352192465527296</v>
      </c>
      <c r="F16" s="54">
        <f t="shared" si="4"/>
        <v>1.0092107337902723</v>
      </c>
      <c r="G16" s="55">
        <f t="shared" si="21"/>
        <v>1.978273519401874E-3</v>
      </c>
      <c r="H16" s="56">
        <f t="shared" si="5"/>
        <v>-13.42832664977356</v>
      </c>
      <c r="I16" s="57">
        <f t="shared" si="6"/>
        <v>1.9964948701534295E-3</v>
      </c>
      <c r="J16" s="56">
        <f t="shared" si="7"/>
        <v>-4.341277601521254</v>
      </c>
      <c r="K16" s="58">
        <f t="shared" si="8"/>
        <v>1.0771683633336855</v>
      </c>
      <c r="L16" s="55">
        <f t="shared" si="22"/>
        <v>1.4003978721133101E-4</v>
      </c>
      <c r="M16" s="56">
        <f t="shared" si="9"/>
        <v>-100.86813989514599</v>
      </c>
      <c r="N16" s="57">
        <f t="shared" si="10"/>
        <v>1.5084642839202701E-4</v>
      </c>
      <c r="O16" s="56">
        <f t="shared" si="11"/>
        <v>-31.483605829682016</v>
      </c>
      <c r="P16" s="59">
        <f t="shared" si="23"/>
        <v>7.4742383898407372</v>
      </c>
      <c r="Q16" s="59">
        <f t="shared" si="12"/>
        <v>3.2466149824880155</v>
      </c>
      <c r="R16" s="66">
        <v>27</v>
      </c>
      <c r="S16" s="67">
        <f t="shared" si="13"/>
        <v>300.16000000000003</v>
      </c>
      <c r="T16" s="64">
        <f t="shared" si="14"/>
        <v>9.1685736678320247</v>
      </c>
      <c r="U16" s="68">
        <f t="shared" si="15"/>
        <v>1.0092107337902723</v>
      </c>
      <c r="V16" s="51">
        <v>27</v>
      </c>
      <c r="W16" s="61">
        <f t="shared" si="16"/>
        <v>300.16000000000003</v>
      </c>
      <c r="X16" s="64">
        <f t="shared" si="17"/>
        <v>74.33571217170315</v>
      </c>
      <c r="Y16" s="63">
        <f t="shared" si="18"/>
        <v>1.0771683633336855</v>
      </c>
      <c r="Z16" s="30" t="s">
        <v>26</v>
      </c>
      <c r="AA16" s="33">
        <f t="shared" ref="AA16:AG16" si="25">AA15-$AI$7</f>
        <v>273.16000000000003</v>
      </c>
      <c r="AB16" s="33">
        <f t="shared" si="25"/>
        <v>278.16000000000003</v>
      </c>
      <c r="AC16" s="33">
        <f t="shared" si="25"/>
        <v>283.16000000000003</v>
      </c>
      <c r="AD16" s="33">
        <f t="shared" si="25"/>
        <v>288.16000000000003</v>
      </c>
      <c r="AE16" s="33">
        <f t="shared" si="25"/>
        <v>293.16000000000003</v>
      </c>
      <c r="AF16" s="33">
        <f t="shared" si="25"/>
        <v>298.16000000000003</v>
      </c>
      <c r="AG16" s="34">
        <f t="shared" si="25"/>
        <v>303.16000000000003</v>
      </c>
      <c r="AH16">
        <v>29</v>
      </c>
      <c r="AI16" s="22">
        <f t="shared" si="24"/>
        <v>39.629387999999999</v>
      </c>
      <c r="AJ16">
        <v>30</v>
      </c>
      <c r="AK16" s="23">
        <v>41.959999999999994</v>
      </c>
    </row>
    <row r="17" spans="1:39" ht="20.25">
      <c r="A17" s="51">
        <v>26</v>
      </c>
      <c r="B17" s="52">
        <f t="shared" si="3"/>
        <v>33.287196000000002</v>
      </c>
      <c r="C17" s="52"/>
      <c r="D17" s="65">
        <f t="shared" si="19"/>
        <v>0.7934935201708313</v>
      </c>
      <c r="E17" s="65">
        <f t="shared" si="20"/>
        <v>0.94295644267718637</v>
      </c>
      <c r="F17" s="54">
        <f t="shared" si="4"/>
        <v>1.0092913541999848</v>
      </c>
      <c r="G17" s="55">
        <f t="shared" si="21"/>
        <v>1.9771942118499497E-3</v>
      </c>
      <c r="H17" s="56">
        <f t="shared" si="5"/>
        <v>-13.966580964517416</v>
      </c>
      <c r="I17" s="57">
        <f t="shared" si="6"/>
        <v>1.9955650235944076E-3</v>
      </c>
      <c r="J17" s="56">
        <f t="shared" si="7"/>
        <v>-4.8049952152365849</v>
      </c>
      <c r="K17" s="58">
        <f t="shared" si="8"/>
        <v>1.0782433229225032</v>
      </c>
      <c r="L17" s="55">
        <f t="shared" si="22"/>
        <v>1.393976918374527E-4</v>
      </c>
      <c r="M17" s="56">
        <f t="shared" si="9"/>
        <v>-104.99074261667596</v>
      </c>
      <c r="N17" s="57">
        <f t="shared" si="10"/>
        <v>1.5030463045454212E-4</v>
      </c>
      <c r="O17" s="56">
        <f t="shared" si="11"/>
        <v>-34.962244272602746</v>
      </c>
      <c r="P17" s="59">
        <f t="shared" si="23"/>
        <v>7.5016310358575504</v>
      </c>
      <c r="Q17" s="59">
        <f t="shared" si="12"/>
        <v>3.4777174492899334</v>
      </c>
      <c r="R17" s="60">
        <v>26</v>
      </c>
      <c r="S17" s="67">
        <f t="shared" si="13"/>
        <v>299.16000000000003</v>
      </c>
      <c r="T17" s="64">
        <f t="shared" si="14"/>
        <v>9.2484550910271679</v>
      </c>
      <c r="U17" s="68">
        <f t="shared" si="15"/>
        <v>1.0092913541999848</v>
      </c>
      <c r="V17" s="60">
        <v>26</v>
      </c>
      <c r="W17" s="61">
        <f t="shared" si="16"/>
        <v>299.16000000000003</v>
      </c>
      <c r="X17" s="64">
        <f t="shared" si="17"/>
        <v>75.333164013313066</v>
      </c>
      <c r="Y17" s="63">
        <f t="shared" si="18"/>
        <v>1.0782433229225032</v>
      </c>
      <c r="Z17" s="35" t="s">
        <v>27</v>
      </c>
      <c r="AA17" s="36">
        <f t="shared" ref="AA17:AG17" si="26">24844000*AA16^-2-76248*AA16^-1+0.05261*1000</f>
        <v>106.43324924620843</v>
      </c>
      <c r="AB17" s="36">
        <f t="shared" si="26"/>
        <v>99.588364500387044</v>
      </c>
      <c r="AC17" s="36">
        <f t="shared" si="26"/>
        <v>93.189111199596866</v>
      </c>
      <c r="AD17" s="36">
        <f t="shared" si="26"/>
        <v>87.20186256262717</v>
      </c>
      <c r="AE17" s="36">
        <f t="shared" si="26"/>
        <v>81.595985299503681</v>
      </c>
      <c r="AF17" s="36">
        <f t="shared" si="26"/>
        <v>76.343530954796606</v>
      </c>
      <c r="AG17" s="36">
        <f t="shared" si="26"/>
        <v>71.418963406622751</v>
      </c>
      <c r="AH17">
        <v>28</v>
      </c>
      <c r="AI17" s="22">
        <f t="shared" si="24"/>
        <v>37.413951999999995</v>
      </c>
    </row>
    <row r="18" spans="1:39" ht="19.5">
      <c r="A18" s="51">
        <v>25</v>
      </c>
      <c r="B18" s="52">
        <f t="shared" si="3"/>
        <v>31.369900000000001</v>
      </c>
      <c r="C18" s="52"/>
      <c r="D18" s="65">
        <f t="shared" si="19"/>
        <v>0.74778940161877738</v>
      </c>
      <c r="E18" s="65">
        <f t="shared" si="20"/>
        <v>0.94240139662109113</v>
      </c>
      <c r="F18" s="54">
        <f t="shared" si="4"/>
        <v>1.0093728094336676</v>
      </c>
      <c r="G18" s="55">
        <f t="shared" si="21"/>
        <v>1.9760951334012703E-3</v>
      </c>
      <c r="H18" s="56">
        <f t="shared" si="5"/>
        <v>-14.514695092125329</v>
      </c>
      <c r="I18" s="57">
        <f t="shared" si="6"/>
        <v>1.9946166965094385E-3</v>
      </c>
      <c r="J18" s="56">
        <f t="shared" si="7"/>
        <v>-5.2779291295439457</v>
      </c>
      <c r="K18" s="58">
        <f t="shared" si="8"/>
        <v>1.0793332948739489</v>
      </c>
      <c r="L18" s="55">
        <f t="shared" si="22"/>
        <v>1.3874317652623155E-4</v>
      </c>
      <c r="M18" s="56">
        <f t="shared" si="9"/>
        <v>-109.19308811408312</v>
      </c>
      <c r="N18" s="57">
        <f t="shared" si="10"/>
        <v>1.4975012986133542E-4</v>
      </c>
      <c r="O18" s="56">
        <f t="shared" si="11"/>
        <v>-38.522440697685845</v>
      </c>
      <c r="P18" s="59">
        <f t="shared" si="23"/>
        <v>7.5278941039726739</v>
      </c>
      <c r="Q18" s="59">
        <f t="shared" si="12"/>
        <v>3.7009923386657206</v>
      </c>
      <c r="R18" s="66">
        <v>25</v>
      </c>
      <c r="S18" s="67">
        <f t="shared" si="13"/>
        <v>298.16000000000003</v>
      </c>
      <c r="T18" s="64">
        <f t="shared" si="14"/>
        <v>9.3291572060142549</v>
      </c>
      <c r="U18" s="68">
        <f t="shared" si="15"/>
        <v>1.0093728094336676</v>
      </c>
      <c r="V18" s="51">
        <v>25</v>
      </c>
      <c r="W18" s="61">
        <f t="shared" si="16"/>
        <v>298.16000000000003</v>
      </c>
      <c r="X18" s="64">
        <f t="shared" si="17"/>
        <v>76.343530954796606</v>
      </c>
      <c r="Y18" s="63">
        <f t="shared" si="18"/>
        <v>1.0793332948739489</v>
      </c>
      <c r="Z18" s="38" t="s">
        <v>38</v>
      </c>
      <c r="AA18" s="39">
        <f t="shared" ref="AA18:AG18" si="27">EXP(AA17/1000)</f>
        <v>1.1123036768587287</v>
      </c>
      <c r="AB18" s="39">
        <f t="shared" si="27"/>
        <v>1.1047160841119532</v>
      </c>
      <c r="AC18" s="39">
        <f t="shared" si="27"/>
        <v>1.0976692971988744</v>
      </c>
      <c r="AD18" s="39">
        <f t="shared" si="27"/>
        <v>1.0911169131453013</v>
      </c>
      <c r="AE18" s="39">
        <f t="shared" si="27"/>
        <v>1.0850173583020339</v>
      </c>
      <c r="AF18" s="39">
        <f t="shared" si="27"/>
        <v>1.0793332948739489</v>
      </c>
      <c r="AG18" s="40">
        <f t="shared" si="27"/>
        <v>1.0740311113522301</v>
      </c>
      <c r="AH18">
        <v>27</v>
      </c>
      <c r="AI18" s="22">
        <f t="shared" si="24"/>
        <v>35.300883999999996</v>
      </c>
    </row>
    <row r="19" spans="1:39">
      <c r="A19" s="51">
        <v>24</v>
      </c>
      <c r="B19" s="52">
        <f t="shared" si="3"/>
        <v>29.546008</v>
      </c>
      <c r="C19" s="52"/>
      <c r="D19" s="65">
        <f t="shared" si="19"/>
        <v>0.70431182893613342</v>
      </c>
      <c r="E19" s="65">
        <f t="shared" si="20"/>
        <v>0.94185853317989543</v>
      </c>
      <c r="F19" s="54">
        <f t="shared" si="4"/>
        <v>1.0094551109689023</v>
      </c>
      <c r="G19" s="55">
        <f t="shared" si="21"/>
        <v>1.9749762631662607E-3</v>
      </c>
      <c r="H19" s="56">
        <f t="shared" si="5"/>
        <v>-15.072679450298887</v>
      </c>
      <c r="I19" s="57">
        <f t="shared" si="6"/>
        <v>1.9936498828954457E-3</v>
      </c>
      <c r="J19" s="56">
        <f t="shared" si="7"/>
        <v>-5.7600823381978028</v>
      </c>
      <c r="K19" s="58">
        <f t="shared" si="8"/>
        <v>1.0804385315274307</v>
      </c>
      <c r="L19" s="55">
        <f t="shared" si="22"/>
        <v>1.3807628049908107E-4</v>
      </c>
      <c r="M19" s="56">
        <f t="shared" si="9"/>
        <v>-113.47492456448749</v>
      </c>
      <c r="N19" s="57">
        <f t="shared" si="10"/>
        <v>1.4918293374119678E-4</v>
      </c>
      <c r="O19" s="56">
        <f t="shared" si="11"/>
        <v>-42.164149334209981</v>
      </c>
      <c r="P19" s="59">
        <f t="shared" si="23"/>
        <v>7.5530113066997275</v>
      </c>
      <c r="Q19" s="59">
        <f t="shared" si="12"/>
        <v>3.9165093713724417</v>
      </c>
      <c r="R19" s="60">
        <v>24</v>
      </c>
      <c r="S19" s="67">
        <f t="shared" si="13"/>
        <v>297.16000000000003</v>
      </c>
      <c r="T19" s="64">
        <f t="shared" si="14"/>
        <v>9.4106911836738796</v>
      </c>
      <c r="U19" s="68">
        <f t="shared" si="15"/>
        <v>1.0094551109689023</v>
      </c>
      <c r="V19" s="60">
        <v>24</v>
      </c>
      <c r="W19" s="61">
        <f t="shared" si="16"/>
        <v>297.16000000000003</v>
      </c>
      <c r="X19" s="64">
        <f t="shared" si="17"/>
        <v>77.367006431649529</v>
      </c>
      <c r="Y19" s="63">
        <f t="shared" si="18"/>
        <v>1.0804385315274307</v>
      </c>
      <c r="AH19">
        <v>26</v>
      </c>
      <c r="AI19" s="22">
        <f t="shared" si="24"/>
        <v>33.287196000000002</v>
      </c>
    </row>
    <row r="20" spans="1:39">
      <c r="A20" s="51">
        <v>23</v>
      </c>
      <c r="B20" s="52">
        <f t="shared" si="3"/>
        <v>27.812531999999997</v>
      </c>
      <c r="C20" s="52"/>
      <c r="D20" s="65">
        <f t="shared" si="19"/>
        <v>0.6629895747765564</v>
      </c>
      <c r="E20" s="65">
        <f t="shared" si="20"/>
        <v>0.94132960364730134</v>
      </c>
      <c r="F20" s="54">
        <f t="shared" si="4"/>
        <v>1.0095382704808511</v>
      </c>
      <c r="G20" s="55">
        <f t="shared" si="21"/>
        <v>1.973837618266075E-3</v>
      </c>
      <c r="H20" s="56">
        <f t="shared" si="5"/>
        <v>-15.64052550066075</v>
      </c>
      <c r="I20" s="57">
        <f t="shared" si="6"/>
        <v>1.9926646153543759E-3</v>
      </c>
      <c r="J20" s="56">
        <f t="shared" si="7"/>
        <v>-6.2514385824975482</v>
      </c>
      <c r="K20" s="58">
        <f t="shared" si="8"/>
        <v>1.0815592904668179</v>
      </c>
      <c r="L20" s="55">
        <f t="shared" si="22"/>
        <v>1.3739707034552282E-4</v>
      </c>
      <c r="M20" s="56">
        <f t="shared" si="9"/>
        <v>-117.83582442681973</v>
      </c>
      <c r="N20" s="57">
        <f t="shared" si="10"/>
        <v>1.4860307791512314E-4</v>
      </c>
      <c r="O20" s="56">
        <f t="shared" si="11"/>
        <v>-45.887140191825715</v>
      </c>
      <c r="P20" s="59">
        <f t="shared" si="23"/>
        <v>7.576968647099501</v>
      </c>
      <c r="Q20" s="59">
        <f t="shared" si="12"/>
        <v>4.1243684681546711</v>
      </c>
      <c r="R20" s="66">
        <v>23</v>
      </c>
      <c r="S20" s="67">
        <f t="shared" si="13"/>
        <v>296.16000000000003</v>
      </c>
      <c r="T20" s="64">
        <f t="shared" si="14"/>
        <v>9.4930683848670867</v>
      </c>
      <c r="U20" s="68">
        <f t="shared" si="15"/>
        <v>1.0095382704808511</v>
      </c>
      <c r="V20" s="51">
        <v>23</v>
      </c>
      <c r="W20" s="61">
        <f t="shared" si="16"/>
        <v>296.16000000000003</v>
      </c>
      <c r="X20" s="64">
        <f t="shared" si="17"/>
        <v>78.40378734639323</v>
      </c>
      <c r="Y20" s="63">
        <f t="shared" si="18"/>
        <v>1.0815592904668179</v>
      </c>
      <c r="AH20">
        <v>25</v>
      </c>
      <c r="AI20" s="22">
        <f t="shared" si="24"/>
        <v>31.369900000000001</v>
      </c>
    </row>
    <row r="21" spans="1:39">
      <c r="A21" s="51">
        <v>22</v>
      </c>
      <c r="B21" s="52">
        <f t="shared" si="3"/>
        <v>26.166483999999997</v>
      </c>
      <c r="C21" s="52"/>
      <c r="D21" s="65">
        <f t="shared" si="19"/>
        <v>0.62375141179370386</v>
      </c>
      <c r="E21" s="65">
        <f t="shared" si="20"/>
        <v>0.94081631977987479</v>
      </c>
      <c r="F21" s="54">
        <f t="shared" si="4"/>
        <v>1.0096222998463515</v>
      </c>
      <c r="G21" s="55">
        <f t="shared" si="21"/>
        <v>1.9726792542972393E-3</v>
      </c>
      <c r="H21" s="56">
        <f t="shared" si="5"/>
        <v>-16.218205517036012</v>
      </c>
      <c r="I21" s="57">
        <f t="shared" si="6"/>
        <v>1.9916609655827645E-3</v>
      </c>
      <c r="J21" s="56">
        <f t="shared" si="7"/>
        <v>-6.7519621071391311</v>
      </c>
      <c r="K21" s="58">
        <f t="shared" si="8"/>
        <v>1.0826958346522748</v>
      </c>
      <c r="L21" s="55">
        <f t="shared" si="22"/>
        <v>1.3670564030107308E-4</v>
      </c>
      <c r="M21" s="56">
        <f t="shared" si="9"/>
        <v>-122.27518265763671</v>
      </c>
      <c r="N21" s="57">
        <f t="shared" si="10"/>
        <v>1.4801062732744397E-4</v>
      </c>
      <c r="O21" s="56">
        <f t="shared" si="11"/>
        <v>-49.690996292494518</v>
      </c>
      <c r="P21" s="59">
        <f t="shared" si="23"/>
        <v>7.5997548834346693</v>
      </c>
      <c r="Q21" s="59">
        <f t="shared" si="12"/>
        <v>4.3247005646185315</v>
      </c>
      <c r="R21" s="60">
        <v>22</v>
      </c>
      <c r="S21" s="67">
        <f t="shared" si="13"/>
        <v>295.16000000000003</v>
      </c>
      <c r="T21" s="64">
        <f t="shared" si="14"/>
        <v>9.5763003643182856</v>
      </c>
      <c r="U21" s="68">
        <f t="shared" si="15"/>
        <v>1.0096222998463515</v>
      </c>
      <c r="V21" s="60">
        <v>22</v>
      </c>
      <c r="W21" s="61">
        <f t="shared" si="16"/>
        <v>295.16000000000003</v>
      </c>
      <c r="X21" s="64">
        <f t="shared" si="17"/>
        <v>79.45407414182948</v>
      </c>
      <c r="Y21" s="63">
        <f t="shared" si="18"/>
        <v>1.0826958346522748</v>
      </c>
      <c r="AC21" s="30"/>
      <c r="AH21">
        <v>24</v>
      </c>
      <c r="AI21" s="22">
        <f t="shared" si="24"/>
        <v>29.546008</v>
      </c>
    </row>
    <row r="22" spans="1:39">
      <c r="A22" s="51">
        <v>21</v>
      </c>
      <c r="B22" s="52">
        <f t="shared" si="3"/>
        <v>24.604875999999997</v>
      </c>
      <c r="C22" s="52"/>
      <c r="D22" s="65">
        <f t="shared" si="19"/>
        <v>0.586526112641233</v>
      </c>
      <c r="E22" s="65">
        <f t="shared" si="20"/>
        <v>0.94032029675825002</v>
      </c>
      <c r="F22" s="54">
        <f t="shared" si="4"/>
        <v>1.0097072111481138</v>
      </c>
      <c r="G22" s="55">
        <f t="shared" si="21"/>
        <v>1.9715012646220839E-3</v>
      </c>
      <c r="H22" s="56">
        <f t="shared" si="5"/>
        <v>-16.805672939315784</v>
      </c>
      <c r="I22" s="57">
        <f t="shared" si="6"/>
        <v>1.9906390436765439E-3</v>
      </c>
      <c r="J22" s="56">
        <f t="shared" si="7"/>
        <v>-7.2615980069100639</v>
      </c>
      <c r="K22" s="58">
        <f t="shared" si="8"/>
        <v>1.0838484325560036</v>
      </c>
      <c r="L22" s="55">
        <f t="shared" si="22"/>
        <v>1.3600211178509236E-4</v>
      </c>
      <c r="M22" s="56">
        <f t="shared" si="9"/>
        <v>-126.79221967837961</v>
      </c>
      <c r="N22" s="57">
        <f t="shared" si="10"/>
        <v>1.4740567568257874E-4</v>
      </c>
      <c r="O22" s="56">
        <f t="shared" si="11"/>
        <v>-53.575116002704704</v>
      </c>
      <c r="P22" s="59">
        <f t="shared" si="23"/>
        <v>7.621362058591223</v>
      </c>
      <c r="Q22" s="59">
        <f t="shared" si="12"/>
        <v>4.5176680525758073</v>
      </c>
      <c r="R22" s="66">
        <v>21</v>
      </c>
      <c r="S22" s="67">
        <f t="shared" si="13"/>
        <v>294.16000000000003</v>
      </c>
      <c r="T22" s="64">
        <f t="shared" si="14"/>
        <v>9.6603988745909959</v>
      </c>
      <c r="U22" s="68">
        <f t="shared" si="15"/>
        <v>1.0097072111481138</v>
      </c>
      <c r="V22" s="51">
        <v>21</v>
      </c>
      <c r="W22" s="61">
        <f t="shared" si="16"/>
        <v>294.16000000000003</v>
      </c>
      <c r="X22" s="64">
        <f t="shared" si="17"/>
        <v>80.518070876085901</v>
      </c>
      <c r="Y22" s="63">
        <f t="shared" si="18"/>
        <v>1.0838484325560036</v>
      </c>
      <c r="AB22" s="27"/>
      <c r="AC22" s="31"/>
      <c r="AD22" s="33"/>
      <c r="AE22" s="36"/>
      <c r="AF22" s="39"/>
      <c r="AH22">
        <v>23</v>
      </c>
      <c r="AI22" s="22">
        <f t="shared" si="24"/>
        <v>27.812531999999997</v>
      </c>
    </row>
    <row r="23" spans="1:39">
      <c r="A23" s="51">
        <v>20</v>
      </c>
      <c r="B23" s="52">
        <f t="shared" si="3"/>
        <v>23.124719999999996</v>
      </c>
      <c r="C23" s="52"/>
      <c r="D23" s="65">
        <f t="shared" si="19"/>
        <v>0.55124244997280103</v>
      </c>
      <c r="E23" s="65">
        <f t="shared" si="20"/>
        <v>0.93984298071650507</v>
      </c>
      <c r="F23" s="54">
        <f t="shared" si="4"/>
        <v>1.0097930166790168</v>
      </c>
      <c r="G23" s="55">
        <f t="shared" si="21"/>
        <v>1.970303778106999E-3</v>
      </c>
      <c r="H23" s="56">
        <f t="shared" si="5"/>
        <v>-17.402863501396858</v>
      </c>
      <c r="I23" s="57">
        <f t="shared" si="6"/>
        <v>1.9895989958687308E-3</v>
      </c>
      <c r="J23" s="56">
        <f t="shared" si="7"/>
        <v>-7.7802733549118264</v>
      </c>
      <c r="K23" s="58">
        <f t="shared" si="8"/>
        <v>1.0850173583020339</v>
      </c>
      <c r="L23" s="55">
        <f t="shared" si="22"/>
        <v>1.3528663197380139E-4</v>
      </c>
      <c r="M23" s="56">
        <f t="shared" si="9"/>
        <v>-131.38599053739063</v>
      </c>
      <c r="N23" s="57">
        <f t="shared" si="10"/>
        <v>1.4678834403779347E-4</v>
      </c>
      <c r="O23" s="56">
        <f t="shared" si="11"/>
        <v>-57.538722068741663</v>
      </c>
      <c r="P23" s="59">
        <f t="shared" si="23"/>
        <v>7.641786102437802</v>
      </c>
      <c r="Q23" s="59">
        <f t="shared" si="12"/>
        <v>4.703464770552948</v>
      </c>
      <c r="R23" s="60">
        <v>20</v>
      </c>
      <c r="S23" s="67">
        <f t="shared" si="13"/>
        <v>293.16000000000003</v>
      </c>
      <c r="T23" s="64">
        <f t="shared" si="14"/>
        <v>9.7453758701588988</v>
      </c>
      <c r="U23" s="68">
        <f t="shared" si="15"/>
        <v>1.0097930166790168</v>
      </c>
      <c r="V23" s="60">
        <v>20</v>
      </c>
      <c r="W23" s="61">
        <f t="shared" si="16"/>
        <v>293.16000000000003</v>
      </c>
      <c r="X23" s="64">
        <f t="shared" si="17"/>
        <v>81.595985299503681</v>
      </c>
      <c r="Y23" s="63">
        <f t="shared" si="18"/>
        <v>1.0850173583020339</v>
      </c>
      <c r="AB23" s="28"/>
      <c r="AC23" s="32"/>
      <c r="AD23" s="33"/>
      <c r="AE23" s="36"/>
      <c r="AF23" s="39"/>
      <c r="AH23">
        <v>22</v>
      </c>
      <c r="AI23" s="22">
        <f t="shared" si="24"/>
        <v>26.166483999999997</v>
      </c>
    </row>
    <row r="24" spans="1:39">
      <c r="A24" s="51">
        <v>19</v>
      </c>
      <c r="B24" s="52">
        <f t="shared" si="3"/>
        <v>21.723027999999999</v>
      </c>
      <c r="C24" s="52"/>
      <c r="D24" s="65">
        <f t="shared" si="19"/>
        <v>0.51782919644206538</v>
      </c>
      <c r="E24" s="65">
        <f t="shared" si="20"/>
        <v>0.93938555796567502</v>
      </c>
      <c r="F24" s="54">
        <f t="shared" si="4"/>
        <v>1.0098797289465131</v>
      </c>
      <c r="G24" s="55">
        <f t="shared" si="21"/>
        <v>1.969086954850575E-3</v>
      </c>
      <c r="H24" s="56">
        <f t="shared" si="5"/>
        <v>-18.009697361572428</v>
      </c>
      <c r="I24" s="57">
        <f t="shared" si="6"/>
        <v>1.9885410002366136E-3</v>
      </c>
      <c r="J24" s="56">
        <f t="shared" si="7"/>
        <v>-8.3078993434003721</v>
      </c>
      <c r="K24" s="58">
        <f t="shared" si="8"/>
        <v>1.0862028918101958</v>
      </c>
      <c r="L24" s="55">
        <f t="shared" si="22"/>
        <v>1.3455937113903573E-4</v>
      </c>
      <c r="M24" s="56">
        <f t="shared" si="9"/>
        <v>-136.05540199656031</v>
      </c>
      <c r="N24" s="57">
        <f t="shared" si="10"/>
        <v>1.4615877805138202E-4</v>
      </c>
      <c r="O24" s="56">
        <f t="shared" si="11"/>
        <v>-61.580879284866555</v>
      </c>
      <c r="P24" s="59">
        <f t="shared" si="23"/>
        <v>7.6610275162984003</v>
      </c>
      <c r="Q24" s="59">
        <f t="shared" si="12"/>
        <v>4.8823154623364218</v>
      </c>
      <c r="R24" s="66">
        <v>19</v>
      </c>
      <c r="S24" s="67">
        <f t="shared" si="13"/>
        <v>292.16000000000003</v>
      </c>
      <c r="T24" s="64">
        <f t="shared" si="14"/>
        <v>9.8312435115749253</v>
      </c>
      <c r="U24" s="68">
        <f t="shared" si="15"/>
        <v>1.0098797289465131</v>
      </c>
      <c r="V24" s="51">
        <v>19</v>
      </c>
      <c r="W24" s="61">
        <f t="shared" si="16"/>
        <v>292.16000000000003</v>
      </c>
      <c r="X24" s="64">
        <f t="shared" si="17"/>
        <v>82.688028933417613</v>
      </c>
      <c r="Y24" s="63">
        <f t="shared" si="18"/>
        <v>1.0862028918101958</v>
      </c>
      <c r="AB24" s="27"/>
      <c r="AC24" s="31"/>
      <c r="AD24" s="33"/>
      <c r="AE24" s="36"/>
      <c r="AF24" s="39"/>
      <c r="AH24">
        <v>21</v>
      </c>
      <c r="AI24" s="22">
        <f t="shared" si="24"/>
        <v>24.604875999999997</v>
      </c>
      <c r="AJ24" t="s">
        <v>21</v>
      </c>
      <c r="AK24" t="s">
        <v>22</v>
      </c>
      <c r="AL24" t="s">
        <v>21</v>
      </c>
      <c r="AM24" t="s">
        <v>22</v>
      </c>
    </row>
    <row r="25" spans="1:39">
      <c r="A25" s="51">
        <v>18</v>
      </c>
      <c r="B25" s="52">
        <f t="shared" si="3"/>
        <v>20.396812000000001</v>
      </c>
      <c r="C25" s="52"/>
      <c r="D25" s="65">
        <f t="shared" si="19"/>
        <v>0.48621512470268308</v>
      </c>
      <c r="E25" s="65">
        <f t="shared" si="20"/>
        <v>0.93894884267515555</v>
      </c>
      <c r="F25" s="54">
        <f t="shared" si="4"/>
        <v>1.0099673606771387</v>
      </c>
      <c r="G25" s="55">
        <f t="shared" si="21"/>
        <v>1.9678509793516364E-3</v>
      </c>
      <c r="H25" s="56">
        <f t="shared" si="5"/>
        <v>-18.626082509656694</v>
      </c>
      <c r="I25" s="57">
        <f t="shared" si="6"/>
        <v>1.9874652598216949E-3</v>
      </c>
      <c r="J25" s="56">
        <f t="shared" si="7"/>
        <v>-8.8443747148938545</v>
      </c>
      <c r="K25" s="58">
        <f t="shared" si="8"/>
        <v>1.0874053189444199</v>
      </c>
      <c r="L25" s="55">
        <f t="shared" si="22"/>
        <v>1.3382051843257488E-4</v>
      </c>
      <c r="M25" s="56">
        <f t="shared" si="9"/>
        <v>-140.79923959823503</v>
      </c>
      <c r="N25" s="57">
        <f t="shared" si="10"/>
        <v>1.4551714352748171E-4</v>
      </c>
      <c r="O25" s="56">
        <f t="shared" si="11"/>
        <v>-65.700523098030644</v>
      </c>
      <c r="P25" s="59">
        <f t="shared" si="23"/>
        <v>7.6790921486209136</v>
      </c>
      <c r="Q25" s="59">
        <f t="shared" si="12"/>
        <v>5.0544746211201925</v>
      </c>
      <c r="R25" s="60">
        <v>18</v>
      </c>
      <c r="S25" s="67">
        <f t="shared" si="13"/>
        <v>291.16000000000003</v>
      </c>
      <c r="T25" s="64">
        <f t="shared" si="14"/>
        <v>9.9180141697409177</v>
      </c>
      <c r="U25" s="68">
        <f t="shared" si="15"/>
        <v>1.0099673606771387</v>
      </c>
      <c r="V25" s="60">
        <v>18</v>
      </c>
      <c r="W25" s="61">
        <f t="shared" si="16"/>
        <v>291.16000000000003</v>
      </c>
      <c r="X25" s="64">
        <f t="shared" si="17"/>
        <v>83.79441715088187</v>
      </c>
      <c r="Y25" s="63">
        <f t="shared" si="18"/>
        <v>1.0874053189444199</v>
      </c>
      <c r="AB25" s="27"/>
      <c r="AC25" s="31"/>
      <c r="AD25" s="33"/>
      <c r="AE25" s="36"/>
      <c r="AF25" s="39"/>
      <c r="AH25">
        <v>20</v>
      </c>
      <c r="AI25" s="22">
        <f t="shared" si="24"/>
        <v>23.124719999999996</v>
      </c>
      <c r="AJ25" t="s">
        <v>33</v>
      </c>
      <c r="AK25" t="s">
        <v>33</v>
      </c>
      <c r="AL25" t="s">
        <v>20</v>
      </c>
      <c r="AM25" t="s">
        <v>20</v>
      </c>
    </row>
    <row r="26" spans="1:39">
      <c r="A26" s="51">
        <v>17</v>
      </c>
      <c r="B26" s="52">
        <f t="shared" si="3"/>
        <v>19.143084000000002</v>
      </c>
      <c r="C26" s="52"/>
      <c r="D26" s="65">
        <f t="shared" si="19"/>
        <v>0.45632900740831156</v>
      </c>
      <c r="E26" s="65">
        <f t="shared" si="20"/>
        <v>0.93853313939452898</v>
      </c>
      <c r="F26" s="54">
        <f t="shared" si="4"/>
        <v>1.0100559248211365</v>
      </c>
      <c r="G26" s="55">
        <f t="shared" si="21"/>
        <v>1.9665960504618926E-3</v>
      </c>
      <c r="H26" s="56">
        <f t="shared" si="5"/>
        <v>-19.251919777631855</v>
      </c>
      <c r="I26" s="57">
        <f t="shared" si="6"/>
        <v>1.9863719924988815E-3</v>
      </c>
      <c r="J26" s="56">
        <f t="shared" si="7"/>
        <v>-9.389590814441684</v>
      </c>
      <c r="K26" s="58">
        <f t="shared" si="8"/>
        <v>1.0886249316655197</v>
      </c>
      <c r="L26" s="55">
        <f t="shared" si="22"/>
        <v>1.3307027573861984E-4</v>
      </c>
      <c r="M26" s="56">
        <f t="shared" si="9"/>
        <v>-145.61620713566714</v>
      </c>
      <c r="N26" s="57">
        <f t="shared" si="10"/>
        <v>1.4486361983266689E-4</v>
      </c>
      <c r="O26" s="56">
        <f t="shared" si="11"/>
        <v>-69.896501876938075</v>
      </c>
      <c r="P26" s="59">
        <f t="shared" si="23"/>
        <v>7.6959920706437908</v>
      </c>
      <c r="Q26" s="59">
        <f t="shared" si="12"/>
        <v>5.220224638595397</v>
      </c>
      <c r="R26" s="66">
        <v>17</v>
      </c>
      <c r="S26" s="67">
        <f t="shared" si="13"/>
        <v>290.16000000000003</v>
      </c>
      <c r="T26" s="64">
        <f t="shared" si="14"/>
        <v>10.005700430280839</v>
      </c>
      <c r="U26" s="68">
        <f t="shared" si="15"/>
        <v>1.0100559248211365</v>
      </c>
      <c r="V26" s="51">
        <v>17</v>
      </c>
      <c r="W26" s="61">
        <f t="shared" si="16"/>
        <v>290.16000000000003</v>
      </c>
      <c r="X26" s="64">
        <f t="shared" si="17"/>
        <v>84.915369259396854</v>
      </c>
      <c r="Y26" s="63">
        <f t="shared" si="18"/>
        <v>1.0886249316655197</v>
      </c>
      <c r="AH26">
        <v>19</v>
      </c>
      <c r="AI26" s="22">
        <f t="shared" si="24"/>
        <v>21.723027999999999</v>
      </c>
    </row>
    <row r="27" spans="1:39">
      <c r="A27" s="51">
        <v>16</v>
      </c>
      <c r="B27" s="52">
        <f t="shared" si="3"/>
        <v>17.958855999999997</v>
      </c>
      <c r="C27" s="52"/>
      <c r="D27" s="65">
        <f t="shared" si="19"/>
        <v>0.42809961721260786</v>
      </c>
      <c r="E27" s="65">
        <f t="shared" si="20"/>
        <v>0.93813807639354219</v>
      </c>
      <c r="F27" s="54">
        <f t="shared" si="4"/>
        <v>1.0101454345571919</v>
      </c>
      <c r="G27" s="55">
        <f t="shared" si="21"/>
        <v>1.9653223673480763E-3</v>
      </c>
      <c r="H27" s="56">
        <f t="shared" si="5"/>
        <v>-19.887109840376894</v>
      </c>
      <c r="I27" s="57">
        <f t="shared" si="6"/>
        <v>1.9852614168097914E-3</v>
      </c>
      <c r="J27" s="56">
        <f t="shared" si="7"/>
        <v>-9.9434386546023426</v>
      </c>
      <c r="K27" s="58">
        <f t="shared" si="8"/>
        <v>1.089862028188606</v>
      </c>
      <c r="L27" s="55">
        <f t="shared" si="22"/>
        <v>1.3230884915270606E-4</v>
      </c>
      <c r="M27" s="56">
        <f t="shared" si="9"/>
        <v>-150.5049813630429</v>
      </c>
      <c r="N27" s="57">
        <f t="shared" si="10"/>
        <v>1.4419839068486855E-4</v>
      </c>
      <c r="O27" s="56">
        <f t="shared" si="11"/>
        <v>-74.167636052208337</v>
      </c>
      <c r="P27" s="59">
        <f t="shared" si="23"/>
        <v>7.7117465584614431</v>
      </c>
      <c r="Q27" s="59">
        <f t="shared" si="12"/>
        <v>5.3798731846104033</v>
      </c>
      <c r="R27" s="60">
        <v>16</v>
      </c>
      <c r="S27" s="67">
        <f t="shared" si="13"/>
        <v>289.16000000000003</v>
      </c>
      <c r="T27" s="64">
        <f t="shared" si="14"/>
        <v>10.094315098020239</v>
      </c>
      <c r="U27" s="68">
        <f t="shared" si="15"/>
        <v>1.0101454345571919</v>
      </c>
      <c r="V27" s="60">
        <v>16</v>
      </c>
      <c r="W27" s="61">
        <f t="shared" si="16"/>
        <v>289.16000000000003</v>
      </c>
      <c r="X27" s="64">
        <f t="shared" si="17"/>
        <v>86.051108585692404</v>
      </c>
      <c r="Y27" s="63">
        <f t="shared" si="18"/>
        <v>1.089862028188606</v>
      </c>
      <c r="AH27">
        <v>18</v>
      </c>
      <c r="AI27" s="22">
        <f t="shared" si="24"/>
        <v>20.396812000000001</v>
      </c>
    </row>
    <row r="28" spans="1:39">
      <c r="A28" s="51">
        <v>15</v>
      </c>
      <c r="B28" s="52">
        <f t="shared" si="3"/>
        <v>16.841139999999999</v>
      </c>
      <c r="C28" s="52"/>
      <c r="D28" s="65">
        <f t="shared" si="19"/>
        <v>0.40145572676922964</v>
      </c>
      <c r="E28" s="65">
        <f t="shared" si="20"/>
        <v>0.93776240535588695</v>
      </c>
      <c r="F28" s="54">
        <f t="shared" si="4"/>
        <v>1.0102359032972879</v>
      </c>
      <c r="G28" s="55">
        <f t="shared" si="21"/>
        <v>1.9640301105522586E-3</v>
      </c>
      <c r="H28" s="56">
        <f t="shared" si="5"/>
        <v>-20.53156266095224</v>
      </c>
      <c r="I28" s="57">
        <f t="shared" si="6"/>
        <v>1.9841337328368332E-3</v>
      </c>
      <c r="J28" s="56">
        <f t="shared" si="7"/>
        <v>-10.505818453603988</v>
      </c>
      <c r="K28" s="58">
        <f t="shared" si="8"/>
        <v>1.0911169131453013</v>
      </c>
      <c r="L28" s="55">
        <f t="shared" si="22"/>
        <v>1.31536437573321E-4</v>
      </c>
      <c r="M28" s="56">
        <f t="shared" si="9"/>
        <v>-155.46428524352484</v>
      </c>
      <c r="N28" s="57">
        <f t="shared" si="10"/>
        <v>1.4352163173113165E-4</v>
      </c>
      <c r="O28" s="56">
        <f t="shared" si="11"/>
        <v>-78.512797873954042</v>
      </c>
      <c r="P28" s="59">
        <f t="shared" si="23"/>
        <v>7.7263831834987258</v>
      </c>
      <c r="Q28" s="59">
        <f t="shared" si="12"/>
        <v>5.53374975487786</v>
      </c>
      <c r="R28" s="66">
        <v>15</v>
      </c>
      <c r="S28" s="67">
        <f t="shared" si="13"/>
        <v>288.16000000000003</v>
      </c>
      <c r="T28" s="64">
        <f t="shared" si="14"/>
        <v>10.183871201575037</v>
      </c>
      <c r="U28" s="68">
        <f t="shared" si="15"/>
        <v>1.0102359032972879</v>
      </c>
      <c r="V28" s="51">
        <v>15</v>
      </c>
      <c r="W28" s="61">
        <f t="shared" si="16"/>
        <v>288.16000000000003</v>
      </c>
      <c r="X28" s="64">
        <f t="shared" si="17"/>
        <v>87.20186256262717</v>
      </c>
      <c r="Y28" s="63">
        <f t="shared" si="18"/>
        <v>1.0911169131453013</v>
      </c>
      <c r="AH28">
        <v>17</v>
      </c>
      <c r="AI28" s="22">
        <f t="shared" si="24"/>
        <v>19.143084000000002</v>
      </c>
    </row>
    <row r="29" spans="1:39">
      <c r="A29" s="51">
        <v>14</v>
      </c>
      <c r="B29" s="52">
        <f t="shared" si="3"/>
        <v>15.786948000000001</v>
      </c>
      <c r="C29" s="52"/>
      <c r="D29" s="65">
        <f t="shared" si="19"/>
        <v>0.37632610873183386</v>
      </c>
      <c r="E29" s="65">
        <f t="shared" si="20"/>
        <v>0.93740376245313561</v>
      </c>
      <c r="F29" s="54">
        <f t="shared" si="4"/>
        <v>1.0103273446916801</v>
      </c>
      <c r="G29" s="55">
        <f t="shared" si="21"/>
        <v>1.962719417083824E-3</v>
      </c>
      <c r="H29" s="56">
        <f t="shared" si="5"/>
        <v>-21.185209912315983</v>
      </c>
      <c r="I29" s="57">
        <f t="shared" si="6"/>
        <v>1.982989097037102E-3</v>
      </c>
      <c r="J29" s="56">
        <f t="shared" si="7"/>
        <v>-11.076652185766033</v>
      </c>
      <c r="K29" s="58">
        <f t="shared" si="8"/>
        <v>1.0923898977509201</v>
      </c>
      <c r="L29" s="55">
        <f t="shared" si="22"/>
        <v>1.3075321781160328E-4</v>
      </c>
      <c r="M29" s="56">
        <f t="shared" si="9"/>
        <v>-160.49298355310893</v>
      </c>
      <c r="N29" s="57">
        <f t="shared" si="10"/>
        <v>1.4283349423582108E-4</v>
      </c>
      <c r="O29" s="56">
        <f t="shared" si="11"/>
        <v>-82.931016142400722</v>
      </c>
      <c r="P29" s="59">
        <f t="shared" si="23"/>
        <v>7.739939004152018</v>
      </c>
      <c r="Q29" s="59">
        <f t="shared" si="12"/>
        <v>5.6822013437275416</v>
      </c>
      <c r="R29" s="60">
        <v>14</v>
      </c>
      <c r="S29" s="67">
        <f t="shared" si="13"/>
        <v>287.16000000000003</v>
      </c>
      <c r="T29" s="64">
        <f t="shared" si="14"/>
        <v>10.274381998052657</v>
      </c>
      <c r="U29" s="68">
        <f t="shared" si="15"/>
        <v>1.0103273446916801</v>
      </c>
      <c r="V29" s="60">
        <v>14</v>
      </c>
      <c r="W29" s="61">
        <f t="shared" si="16"/>
        <v>287.16000000000003</v>
      </c>
      <c r="X29" s="64">
        <f t="shared" si="17"/>
        <v>88.367862818262708</v>
      </c>
      <c r="Y29" s="63">
        <f t="shared" si="18"/>
        <v>1.0923898977509201</v>
      </c>
      <c r="AH29">
        <v>16</v>
      </c>
      <c r="AI29" s="22">
        <f t="shared" si="24"/>
        <v>17.958855999999997</v>
      </c>
    </row>
    <row r="30" spans="1:39">
      <c r="A30" s="51">
        <v>13</v>
      </c>
      <c r="B30" s="52">
        <f t="shared" si="3"/>
        <v>14.793291999999999</v>
      </c>
      <c r="C30" s="52"/>
      <c r="D30" s="65">
        <f t="shared" si="19"/>
        <v>0.3526395357540778</v>
      </c>
      <c r="E30" s="65">
        <f t="shared" si="20"/>
        <v>0.93705838519262863</v>
      </c>
      <c r="F30" s="54">
        <f t="shared" si="4"/>
        <v>1.010419772633995</v>
      </c>
      <c r="G30" s="55">
        <f t="shared" si="21"/>
        <v>1.9613903482980813E-3</v>
      </c>
      <c r="H30" s="56">
        <f t="shared" si="5"/>
        <v>-21.848020996368732</v>
      </c>
      <c r="I30" s="57">
        <f t="shared" si="6"/>
        <v>1.9818275897738593E-3</v>
      </c>
      <c r="J30" s="56">
        <f t="shared" si="7"/>
        <v>-11.655899773658774</v>
      </c>
      <c r="K30" s="58">
        <f t="shared" si="8"/>
        <v>1.0936812999767926</v>
      </c>
      <c r="L30" s="55">
        <f t="shared" si="22"/>
        <v>1.2995932553277534E-4</v>
      </c>
      <c r="M30" s="56">
        <f t="shared" si="9"/>
        <v>-165.59020524702828</v>
      </c>
      <c r="N30" s="57">
        <f t="shared" si="10"/>
        <v>1.4213408409279293E-4</v>
      </c>
      <c r="O30" s="56">
        <f t="shared" si="11"/>
        <v>-87.42161096120104</v>
      </c>
      <c r="P30" s="59">
        <f t="shared" si="23"/>
        <v>7.7524618361152982</v>
      </c>
      <c r="Q30" s="59">
        <f t="shared" si="12"/>
        <v>5.8255872280691534</v>
      </c>
      <c r="R30" s="66">
        <v>13</v>
      </c>
      <c r="S30" s="67">
        <f t="shared" si="13"/>
        <v>286.16000000000003</v>
      </c>
      <c r="T30" s="64">
        <f t="shared" si="14"/>
        <v>10.36586097786865</v>
      </c>
      <c r="U30" s="68">
        <f t="shared" si="15"/>
        <v>1.010419772633995</v>
      </c>
      <c r="V30" s="51">
        <v>13</v>
      </c>
      <c r="W30" s="61">
        <f t="shared" si="16"/>
        <v>286.16000000000003</v>
      </c>
      <c r="X30" s="64">
        <f t="shared" si="17"/>
        <v>89.549345267175724</v>
      </c>
      <c r="Y30" s="63">
        <f t="shared" si="18"/>
        <v>1.0936812999767926</v>
      </c>
      <c r="AH30">
        <v>15</v>
      </c>
      <c r="AI30" s="22">
        <f t="shared" si="24"/>
        <v>16.841139999999999</v>
      </c>
    </row>
    <row r="31" spans="1:39">
      <c r="A31" s="51">
        <v>12</v>
      </c>
      <c r="B31" s="52">
        <f t="shared" si="3"/>
        <v>13.857184</v>
      </c>
      <c r="C31" s="52"/>
      <c r="D31" s="65">
        <f t="shared" si="19"/>
        <v>0.33032478048961889</v>
      </c>
      <c r="E31" s="65">
        <f t="shared" si="20"/>
        <v>0.9367207785799132</v>
      </c>
      <c r="F31" s="54">
        <f t="shared" si="4"/>
        <v>1.0105132012664595</v>
      </c>
      <c r="G31" s="55">
        <f t="shared" si="21"/>
        <v>1.9600428491076609E-3</v>
      </c>
      <c r="H31" s="56">
        <f t="shared" si="5"/>
        <v>-22.520023385367626</v>
      </c>
      <c r="I31" s="57">
        <f t="shared" si="6"/>
        <v>1.9806491740712146E-3</v>
      </c>
      <c r="J31" s="56">
        <f t="shared" si="7"/>
        <v>-12.243579657283732</v>
      </c>
      <c r="K31" s="58">
        <f t="shared" si="8"/>
        <v>1.0949914447279114</v>
      </c>
      <c r="L31" s="55">
        <f t="shared" si="22"/>
        <v>1.2915483123702773E-4</v>
      </c>
      <c r="M31" s="56">
        <f t="shared" si="9"/>
        <v>-170.75549767558439</v>
      </c>
      <c r="N31" s="57">
        <f t="shared" si="10"/>
        <v>1.4142343524982257E-4</v>
      </c>
      <c r="O31" s="56">
        <f t="shared" si="11"/>
        <v>-91.984364367110217</v>
      </c>
      <c r="P31" s="59">
        <f t="shared" si="23"/>
        <v>7.7640115529647939</v>
      </c>
      <c r="Q31" s="59">
        <f t="shared" si="12"/>
        <v>5.9642728911596379</v>
      </c>
      <c r="R31" s="60">
        <v>12</v>
      </c>
      <c r="S31" s="67">
        <f t="shared" si="13"/>
        <v>285.16000000000003</v>
      </c>
      <c r="T31" s="64">
        <f t="shared" si="14"/>
        <v>10.458321869682052</v>
      </c>
      <c r="U31" s="68">
        <f t="shared" si="15"/>
        <v>1.0105132012664595</v>
      </c>
      <c r="V31" s="60">
        <v>12</v>
      </c>
      <c r="W31" s="61">
        <f t="shared" si="16"/>
        <v>285.16000000000003</v>
      </c>
      <c r="X31" s="64">
        <f t="shared" si="17"/>
        <v>90.746550204071454</v>
      </c>
      <c r="Y31" s="63">
        <f t="shared" si="18"/>
        <v>1.0949914447279114</v>
      </c>
      <c r="AH31">
        <v>14</v>
      </c>
      <c r="AI31" s="22">
        <f t="shared" si="24"/>
        <v>15.786948000000001</v>
      </c>
    </row>
    <row r="32" spans="1:39" ht="7.5" customHeight="1">
      <c r="A32" s="51">
        <v>11</v>
      </c>
      <c r="B32" s="52">
        <f t="shared" si="3"/>
        <v>12.975636</v>
      </c>
      <c r="C32" s="52"/>
      <c r="D32" s="65">
        <f t="shared" si="19"/>
        <v>0.30931061559211431</v>
      </c>
      <c r="E32" s="65">
        <f t="shared" si="20"/>
        <v>0.93638332290312387</v>
      </c>
      <c r="F32" s="54">
        <f t="shared" si="4"/>
        <v>1.0106076449852577</v>
      </c>
      <c r="G32" s="55">
        <f t="shared" si="21"/>
        <v>1.9586766968221043E-3</v>
      </c>
      <c r="H32" s="56">
        <f t="shared" si="5"/>
        <v>-23.201328135794785</v>
      </c>
      <c r="I32" s="57">
        <f t="shared" si="6"/>
        <v>1.9794536438628905E-3</v>
      </c>
      <c r="J32" s="56">
        <f t="shared" si="7"/>
        <v>-12.839794602587995</v>
      </c>
      <c r="K32" s="58">
        <f t="shared" si="8"/>
        <v>1.0963206640260972</v>
      </c>
      <c r="L32" s="55">
        <f t="shared" si="22"/>
        <v>1.2833971036173918E-4</v>
      </c>
      <c r="M32" s="56">
        <f t="shared" si="9"/>
        <v>-175.98901854421067</v>
      </c>
      <c r="N32" s="57">
        <f t="shared" si="10"/>
        <v>1.4070147648469889E-4</v>
      </c>
      <c r="O32" s="56">
        <f t="shared" si="11"/>
        <v>-96.619733645592959</v>
      </c>
      <c r="P32" s="59">
        <f t="shared" si="23"/>
        <v>7.7746613280839494</v>
      </c>
      <c r="Q32" s="59">
        <f t="shared" si="12"/>
        <v>6.0986231751110012</v>
      </c>
      <c r="R32" s="66">
        <v>11</v>
      </c>
      <c r="S32" s="67">
        <f t="shared" si="13"/>
        <v>284.16000000000003</v>
      </c>
      <c r="T32" s="64">
        <f t="shared" si="14"/>
        <v>10.551778645452885</v>
      </c>
      <c r="U32" s="68">
        <f t="shared" si="15"/>
        <v>1.0106076449852577</v>
      </c>
      <c r="V32" s="51">
        <v>11</v>
      </c>
      <c r="W32" s="61">
        <f t="shared" si="16"/>
        <v>284.16000000000003</v>
      </c>
      <c r="X32" s="64">
        <f t="shared" si="17"/>
        <v>91.95972239976463</v>
      </c>
      <c r="Y32" s="63">
        <f t="shared" si="18"/>
        <v>1.0963206640260972</v>
      </c>
      <c r="AH32">
        <v>13</v>
      </c>
      <c r="AI32" s="22">
        <f t="shared" si="24"/>
        <v>14.793291999999999</v>
      </c>
    </row>
    <row r="33" spans="1:35">
      <c r="A33">
        <v>10</v>
      </c>
      <c r="B33" s="22">
        <f t="shared" si="3"/>
        <v>12.145659999999999</v>
      </c>
      <c r="C33" s="81">
        <f>IF(B$4/100*B$33&lt;B33,B$4/100*B$33,B33)</f>
        <v>8.5019619999999989</v>
      </c>
      <c r="D33" s="72">
        <f>C33/C$33</f>
        <v>1</v>
      </c>
      <c r="E33" s="72">
        <f>1</f>
        <v>1</v>
      </c>
      <c r="F33" s="44">
        <f t="shared" si="4"/>
        <v>1.0107031184460267</v>
      </c>
      <c r="G33" s="105">
        <f>F5</f>
        <v>1.9813935637029842E-3</v>
      </c>
      <c r="H33" s="13">
        <f t="shared" si="5"/>
        <v>-11.87235003840803</v>
      </c>
      <c r="I33" s="45">
        <f t="shared" si="6"/>
        <v>2.0026006537034922E-3</v>
      </c>
      <c r="J33" s="13"/>
      <c r="K33" s="24">
        <f t="shared" si="8"/>
        <v>1.0976692971988744</v>
      </c>
      <c r="L33" s="106">
        <f>K5</f>
        <v>1.4189155185214349E-4</v>
      </c>
      <c r="M33" s="13">
        <f t="shared" si="9"/>
        <v>-88.978800307264905</v>
      </c>
      <c r="N33" s="45">
        <f t="shared" si="10"/>
        <v>1.5574999999999999E-4</v>
      </c>
      <c r="O33" s="13">
        <f t="shared" si="11"/>
        <v>0</v>
      </c>
      <c r="P33" s="23"/>
      <c r="Q33" s="23">
        <f t="shared" si="12"/>
        <v>0</v>
      </c>
      <c r="R33" s="2">
        <v>10</v>
      </c>
      <c r="S33" s="33">
        <f t="shared" si="13"/>
        <v>283.16000000000003</v>
      </c>
      <c r="T33" s="36">
        <f t="shared" si="14"/>
        <v>10.646245525625162</v>
      </c>
      <c r="U33" s="43">
        <f t="shared" si="15"/>
        <v>1.0107031184460267</v>
      </c>
      <c r="V33" s="2">
        <v>10</v>
      </c>
      <c r="W33" s="34">
        <f t="shared" si="16"/>
        <v>283.16000000000003</v>
      </c>
      <c r="X33" s="36">
        <f t="shared" si="17"/>
        <v>93.189111199596866</v>
      </c>
      <c r="Y33" s="40">
        <f t="shared" si="18"/>
        <v>1.0976692971988744</v>
      </c>
      <c r="AH33">
        <v>12</v>
      </c>
      <c r="AI33" s="22">
        <f t="shared" si="24"/>
        <v>13.857184</v>
      </c>
    </row>
    <row r="34" spans="1:35">
      <c r="A34">
        <v>9</v>
      </c>
      <c r="B34" s="22">
        <f t="shared" si="3"/>
        <v>11.364268000000001</v>
      </c>
      <c r="C34" s="81">
        <f>IF(B$4/100*B$33&lt;B34,B$4/100*B$33,B34)</f>
        <v>8.5019619999999989</v>
      </c>
      <c r="D34" s="72">
        <f>IF(C34&lt;B34,D33,C34/C$33)</f>
        <v>1</v>
      </c>
      <c r="E34" s="41">
        <f t="shared" ref="E34:E43" si="28">D34/D33</f>
        <v>1</v>
      </c>
      <c r="F34" s="44">
        <f t="shared" si="4"/>
        <v>1.0107996365694898</v>
      </c>
      <c r="G34" s="70">
        <f t="shared" si="21"/>
        <v>1.9813935637029842E-3</v>
      </c>
      <c r="H34" s="13">
        <f t="shared" si="5"/>
        <v>-11.87235003840803</v>
      </c>
      <c r="I34" s="45">
        <f t="shared" si="6"/>
        <v>2.0027918940921027E-3</v>
      </c>
      <c r="J34" s="13"/>
      <c r="K34" s="24">
        <f t="shared" si="8"/>
        <v>1.0990376910742683</v>
      </c>
      <c r="L34" s="12">
        <f t="shared" si="22"/>
        <v>1.4189155185214349E-4</v>
      </c>
      <c r="M34" s="13">
        <f t="shared" si="9"/>
        <v>-88.978800307264905</v>
      </c>
      <c r="N34" s="45">
        <f t="shared" si="10"/>
        <v>1.5594416353052461E-4</v>
      </c>
      <c r="O34" s="13">
        <f t="shared" si="11"/>
        <v>1.2466358300136093</v>
      </c>
      <c r="P34" s="23"/>
      <c r="Q34" s="23"/>
      <c r="R34" s="42">
        <v>9</v>
      </c>
      <c r="S34" s="33">
        <f t="shared" si="13"/>
        <v>282.16000000000003</v>
      </c>
      <c r="T34" s="36">
        <f t="shared" si="14"/>
        <v>10.741736984439129</v>
      </c>
      <c r="U34" s="43">
        <f t="shared" si="15"/>
        <v>1.0107996365694898</v>
      </c>
      <c r="V34">
        <v>9</v>
      </c>
      <c r="W34" s="34">
        <f t="shared" si="16"/>
        <v>282.16000000000003</v>
      </c>
      <c r="X34" s="36">
        <f t="shared" si="17"/>
        <v>94.434970624360048</v>
      </c>
      <c r="Y34" s="40">
        <f t="shared" si="18"/>
        <v>1.0990376910742683</v>
      </c>
      <c r="AH34">
        <v>11</v>
      </c>
      <c r="AI34" s="22">
        <f t="shared" si="24"/>
        <v>12.975636</v>
      </c>
    </row>
    <row r="35" spans="1:35">
      <c r="A35">
        <v>8</v>
      </c>
      <c r="B35" s="22">
        <f t="shared" si="3"/>
        <v>10.628472</v>
      </c>
      <c r="C35" s="13">
        <f t="shared" ref="C35:C43" si="29">IF(B$4/100*B$33&lt;B35,B$4/100*B$33,B35)</f>
        <v>8.5019619999999989</v>
      </c>
      <c r="D35" s="69">
        <f t="shared" ref="D35:D43" si="30">IF(C35&lt;B35,D34,C35/C$33)</f>
        <v>1</v>
      </c>
      <c r="E35" s="41">
        <f t="shared" si="28"/>
        <v>1</v>
      </c>
      <c r="F35" s="44">
        <f t="shared" si="4"/>
        <v>1.0108972145472337</v>
      </c>
      <c r="G35" s="70">
        <f t="shared" si="21"/>
        <v>1.9813935637029842E-3</v>
      </c>
      <c r="H35" s="13">
        <f t="shared" si="5"/>
        <v>-11.87235003840803</v>
      </c>
      <c r="I35" s="45">
        <f t="shared" si="6"/>
        <v>2.0029852344691634E-3</v>
      </c>
      <c r="J35" s="13"/>
      <c r="K35" s="24">
        <f t="shared" si="8"/>
        <v>1.100426200181734</v>
      </c>
      <c r="L35" s="12">
        <f t="shared" si="22"/>
        <v>1.4189155185214349E-4</v>
      </c>
      <c r="M35" s="13">
        <f t="shared" si="9"/>
        <v>-88.978800307264905</v>
      </c>
      <c r="N35" s="45">
        <f t="shared" si="10"/>
        <v>1.5614118124254375E-4</v>
      </c>
      <c r="O35" s="13">
        <f t="shared" si="11"/>
        <v>2.5115970628812878</v>
      </c>
      <c r="P35" s="23"/>
      <c r="Q35" s="23"/>
      <c r="R35" s="2">
        <v>8</v>
      </c>
      <c r="S35" s="33">
        <f t="shared" si="13"/>
        <v>281.16000000000003</v>
      </c>
      <c r="T35" s="36">
        <f t="shared" si="14"/>
        <v>10.838267755376222</v>
      </c>
      <c r="U35" s="43">
        <f t="shared" si="15"/>
        <v>1.0108972145472337</v>
      </c>
      <c r="V35" s="2">
        <v>8</v>
      </c>
      <c r="W35" s="34">
        <f t="shared" si="16"/>
        <v>281.16000000000003</v>
      </c>
      <c r="X35" s="36">
        <f t="shared" si="17"/>
        <v>95.697559473798364</v>
      </c>
      <c r="Y35" s="40">
        <f t="shared" si="18"/>
        <v>1.100426200181734</v>
      </c>
      <c r="AH35">
        <v>10</v>
      </c>
      <c r="AI35" s="22">
        <f t="shared" si="24"/>
        <v>12.145659999999999</v>
      </c>
    </row>
    <row r="36" spans="1:35">
      <c r="A36">
        <v>7</v>
      </c>
      <c r="B36" s="22">
        <f t="shared" si="3"/>
        <v>9.9352839999999993</v>
      </c>
      <c r="C36" s="13">
        <f t="shared" si="29"/>
        <v>8.5019619999999989</v>
      </c>
      <c r="D36" s="69">
        <f t="shared" si="30"/>
        <v>1</v>
      </c>
      <c r="E36" s="41">
        <f t="shared" si="28"/>
        <v>1</v>
      </c>
      <c r="F36" s="44">
        <f t="shared" si="4"/>
        <v>1.0109958678476334</v>
      </c>
      <c r="G36" s="70">
        <f t="shared" si="21"/>
        <v>1.9813935637029842E-3</v>
      </c>
      <c r="H36" s="13">
        <f t="shared" si="5"/>
        <v>-11.87235003840803</v>
      </c>
      <c r="I36" s="45">
        <f t="shared" si="6"/>
        <v>2.0031807054836136E-3</v>
      </c>
      <c r="J36" s="13"/>
      <c r="K36" s="24">
        <f t="shared" si="8"/>
        <v>1.1018351869594436</v>
      </c>
      <c r="L36" s="12">
        <f t="shared" si="22"/>
        <v>1.4189155185214349E-4</v>
      </c>
      <c r="M36" s="13">
        <f t="shared" si="9"/>
        <v>-88.978800307264905</v>
      </c>
      <c r="N36" s="45">
        <f t="shared" si="10"/>
        <v>1.563411045629721E-4</v>
      </c>
      <c r="O36" s="13">
        <f t="shared" si="11"/>
        <v>3.7952138874612906</v>
      </c>
      <c r="P36" s="23"/>
      <c r="Q36" s="23"/>
      <c r="R36" s="2">
        <v>7</v>
      </c>
      <c r="S36" s="33">
        <f t="shared" si="13"/>
        <v>280.16000000000003</v>
      </c>
      <c r="T36" s="36">
        <f t="shared" si="14"/>
        <v>10.935852836740754</v>
      </c>
      <c r="U36" s="43">
        <f t="shared" si="15"/>
        <v>1.0109958678476334</v>
      </c>
      <c r="V36">
        <v>7</v>
      </c>
      <c r="W36" s="34">
        <f t="shared" si="16"/>
        <v>280.16000000000003</v>
      </c>
      <c r="X36" s="36">
        <f t="shared" si="17"/>
        <v>96.977141432765265</v>
      </c>
      <c r="Y36" s="40">
        <f t="shared" si="18"/>
        <v>1.1018351869594436</v>
      </c>
      <c r="AH36">
        <v>9</v>
      </c>
      <c r="AI36" s="22">
        <f t="shared" si="24"/>
        <v>11.364268000000001</v>
      </c>
    </row>
    <row r="37" spans="1:35">
      <c r="A37">
        <v>6</v>
      </c>
      <c r="B37" s="22">
        <f t="shared" si="3"/>
        <v>9.2817159999999994</v>
      </c>
      <c r="C37" s="13">
        <f t="shared" si="29"/>
        <v>8.5019619999999989</v>
      </c>
      <c r="D37" s="69">
        <f t="shared" si="30"/>
        <v>1</v>
      </c>
      <c r="E37" s="41">
        <f t="shared" si="28"/>
        <v>1</v>
      </c>
      <c r="F37" s="44">
        <f t="shared" si="4"/>
        <v>1.0110956122219286</v>
      </c>
      <c r="G37" s="70">
        <f t="shared" si="21"/>
        <v>1.9813935637029842E-3</v>
      </c>
      <c r="H37" s="13">
        <f t="shared" si="5"/>
        <v>-11.87235003840803</v>
      </c>
      <c r="I37" s="45">
        <f t="shared" si="6"/>
        <v>2.0033783383448574E-3</v>
      </c>
      <c r="J37" s="13"/>
      <c r="K37" s="24">
        <f t="shared" si="8"/>
        <v>1.1032650219681621</v>
      </c>
      <c r="L37" s="12">
        <f t="shared" si="22"/>
        <v>1.4189155185214349E-4</v>
      </c>
      <c r="M37" s="13">
        <f t="shared" si="9"/>
        <v>-88.978800307264905</v>
      </c>
      <c r="N37" s="45">
        <f t="shared" si="10"/>
        <v>1.5654398607125171E-4</v>
      </c>
      <c r="O37" s="13">
        <f t="shared" si="11"/>
        <v>5.097823892466824</v>
      </c>
      <c r="P37" s="23"/>
      <c r="Q37" s="23"/>
      <c r="R37" s="42">
        <v>6</v>
      </c>
      <c r="S37" s="33">
        <f t="shared" si="13"/>
        <v>279.16000000000003</v>
      </c>
      <c r="T37" s="36">
        <f t="shared" si="14"/>
        <v>11.034507497382123</v>
      </c>
      <c r="U37" s="43">
        <f t="shared" si="15"/>
        <v>1.0110956122219286</v>
      </c>
      <c r="V37" s="2">
        <v>6</v>
      </c>
      <c r="W37" s="34">
        <f t="shared" si="16"/>
        <v>279.16000000000003</v>
      </c>
      <c r="X37" s="36">
        <f t="shared" si="17"/>
        <v>98.273985180112035</v>
      </c>
      <c r="Y37" s="40">
        <f t="shared" si="18"/>
        <v>1.1032650219681621</v>
      </c>
      <c r="AH37">
        <v>8</v>
      </c>
      <c r="AI37" s="22">
        <f t="shared" si="24"/>
        <v>10.628472</v>
      </c>
    </row>
    <row r="38" spans="1:35">
      <c r="A38">
        <v>5</v>
      </c>
      <c r="B38" s="22">
        <f t="shared" si="3"/>
        <v>8.6647800000000004</v>
      </c>
      <c r="C38" s="13">
        <f t="shared" si="29"/>
        <v>8.5019619999999989</v>
      </c>
      <c r="D38" s="69">
        <f t="shared" si="30"/>
        <v>1</v>
      </c>
      <c r="E38" s="41">
        <f t="shared" si="28"/>
        <v>1</v>
      </c>
      <c r="F38" s="44">
        <f t="shared" si="4"/>
        <v>1.0111964637104567</v>
      </c>
      <c r="G38" s="70">
        <f t="shared" si="21"/>
        <v>1.9813935637029842E-3</v>
      </c>
      <c r="H38" s="13">
        <f t="shared" si="5"/>
        <v>-11.87235003840803</v>
      </c>
      <c r="I38" s="45">
        <f t="shared" si="6"/>
        <v>2.0035781648351171E-3</v>
      </c>
      <c r="J38" s="13"/>
      <c r="K38" s="24">
        <f t="shared" si="8"/>
        <v>1.1047160841119532</v>
      </c>
      <c r="L38" s="12">
        <f t="shared" si="22"/>
        <v>1.4189155185214349E-4</v>
      </c>
      <c r="M38" s="13">
        <f t="shared" si="9"/>
        <v>-88.978800307264905</v>
      </c>
      <c r="N38" s="45">
        <f t="shared" si="10"/>
        <v>1.5674987953066813E-4</v>
      </c>
      <c r="O38" s="13">
        <f t="shared" si="11"/>
        <v>6.4197722675320978</v>
      </c>
      <c r="P38" s="23"/>
      <c r="Q38" s="23"/>
      <c r="R38" s="2">
        <v>5</v>
      </c>
      <c r="S38" s="33">
        <f t="shared" si="13"/>
        <v>278.16000000000003</v>
      </c>
      <c r="T38" s="36">
        <f t="shared" si="14"/>
        <v>11.134247282561624</v>
      </c>
      <c r="U38" s="43">
        <f t="shared" si="15"/>
        <v>1.0111964637104567</v>
      </c>
      <c r="V38">
        <v>5</v>
      </c>
      <c r="W38" s="34">
        <f t="shared" si="16"/>
        <v>278.16000000000003</v>
      </c>
      <c r="X38" s="36">
        <f t="shared" si="17"/>
        <v>99.588364500387044</v>
      </c>
      <c r="Y38" s="40">
        <f t="shared" si="18"/>
        <v>1.1047160841119532</v>
      </c>
      <c r="AH38">
        <v>7</v>
      </c>
      <c r="AI38" s="22">
        <f t="shared" si="24"/>
        <v>9.9352839999999993</v>
      </c>
    </row>
    <row r="39" spans="1:35">
      <c r="A39">
        <v>4</v>
      </c>
      <c r="B39" s="22">
        <f t="shared" si="3"/>
        <v>8.0814880000000002</v>
      </c>
      <c r="C39" s="13">
        <f t="shared" si="29"/>
        <v>8.0814880000000002</v>
      </c>
      <c r="D39" s="69">
        <f t="shared" si="30"/>
        <v>0.95054388622296848</v>
      </c>
      <c r="E39" s="41">
        <f t="shared" si="28"/>
        <v>0.95054388622296848</v>
      </c>
      <c r="F39" s="44">
        <f t="shared" si="4"/>
        <v>1.0112984386490478</v>
      </c>
      <c r="G39" s="12">
        <f t="shared" si="21"/>
        <v>1.9802584167337616E-3</v>
      </c>
      <c r="H39" s="13">
        <f t="shared" si="5"/>
        <v>-12.438451658806304</v>
      </c>
      <c r="I39" s="45">
        <f t="shared" si="6"/>
        <v>2.0026322449644886E-3</v>
      </c>
      <c r="J39" s="13">
        <f t="shared" si="7"/>
        <v>-1.2805480927146062</v>
      </c>
      <c r="K39" s="24">
        <f t="shared" si="8"/>
        <v>1.10618876086597</v>
      </c>
      <c r="L39" s="12">
        <f t="shared" si="22"/>
        <v>1.4112937911323672E-4</v>
      </c>
      <c r="M39" s="13">
        <f t="shared" si="9"/>
        <v>-93.872365244065946</v>
      </c>
      <c r="N39" s="45">
        <f t="shared" si="10"/>
        <v>1.5611573300305503E-4</v>
      </c>
      <c r="O39" s="13">
        <f t="shared" si="11"/>
        <v>2.348205477078924</v>
      </c>
      <c r="P39" s="82"/>
      <c r="Q39" s="23">
        <f t="shared" si="12"/>
        <v>12.592590218795774</v>
      </c>
      <c r="R39" s="42">
        <v>4</v>
      </c>
      <c r="S39" s="33">
        <f t="shared" si="13"/>
        <v>277.16000000000003</v>
      </c>
      <c r="T39" s="36">
        <f t="shared" si="14"/>
        <v>11.235088019968156</v>
      </c>
      <c r="U39" s="43">
        <f t="shared" si="15"/>
        <v>1.0112984386490478</v>
      </c>
      <c r="V39" s="2">
        <v>4</v>
      </c>
      <c r="W39" s="34">
        <f t="shared" si="16"/>
        <v>277.16000000000003</v>
      </c>
      <c r="X39" s="36">
        <f t="shared" si="17"/>
        <v>100.92055839843168</v>
      </c>
      <c r="Y39" s="40">
        <f t="shared" si="18"/>
        <v>1.10618876086597</v>
      </c>
      <c r="AH39">
        <v>6</v>
      </c>
      <c r="AI39" s="22">
        <f t="shared" si="24"/>
        <v>9.2817159999999994</v>
      </c>
    </row>
    <row r="40" spans="1:35">
      <c r="A40">
        <v>3</v>
      </c>
      <c r="B40" s="22">
        <f t="shared" si="3"/>
        <v>7.5288520000000005</v>
      </c>
      <c r="C40" s="13">
        <f t="shared" si="29"/>
        <v>7.5288520000000005</v>
      </c>
      <c r="D40" s="69">
        <f t="shared" si="30"/>
        <v>0.88554288998233599</v>
      </c>
      <c r="E40" s="41">
        <f t="shared" si="28"/>
        <v>0.93161704874151885</v>
      </c>
      <c r="F40" s="44">
        <f t="shared" si="4"/>
        <v>1.0114015536755832</v>
      </c>
      <c r="G40" s="12">
        <f t="shared" si="21"/>
        <v>1.9786597833320175E-3</v>
      </c>
      <c r="H40" s="13">
        <f t="shared" si="5"/>
        <v>-13.235695525624536</v>
      </c>
      <c r="I40" s="45">
        <f t="shared" si="6"/>
        <v>2.0012195790573952E-3</v>
      </c>
      <c r="J40" s="13">
        <f t="shared" si="7"/>
        <v>-1.9850493430105809</v>
      </c>
      <c r="K40" s="24">
        <f t="shared" si="8"/>
        <v>1.1076834485115907</v>
      </c>
      <c r="L40" s="12">
        <f t="shared" si="22"/>
        <v>1.4005699723463428E-4</v>
      </c>
      <c r="M40" s="13">
        <f t="shared" si="9"/>
        <v>-100.7576421532309</v>
      </c>
      <c r="N40" s="45">
        <f t="shared" si="10"/>
        <v>1.5513881768503804E-4</v>
      </c>
      <c r="O40" s="13">
        <f t="shared" si="11"/>
        <v>-3.9241240125967858</v>
      </c>
      <c r="P40" s="23">
        <f>(O39-O40)/(J39-J40)</f>
        <v>8.9032198126555233</v>
      </c>
      <c r="Q40" s="23">
        <f t="shared" si="12"/>
        <v>11.956270731487862</v>
      </c>
      <c r="R40" s="2">
        <v>3</v>
      </c>
      <c r="S40" s="33">
        <f t="shared" si="13"/>
        <v>276.16000000000003</v>
      </c>
      <c r="T40" s="36">
        <f t="shared" si="14"/>
        <v>11.33704582588695</v>
      </c>
      <c r="U40" s="43">
        <f t="shared" si="15"/>
        <v>1.0114015536755832</v>
      </c>
      <c r="V40">
        <v>3</v>
      </c>
      <c r="W40" s="34">
        <f t="shared" si="16"/>
        <v>276.16000000000003</v>
      </c>
      <c r="X40" s="36">
        <f t="shared" si="17"/>
        <v>102.27085121695443</v>
      </c>
      <c r="Y40" s="40">
        <f t="shared" si="18"/>
        <v>1.1076834485115907</v>
      </c>
      <c r="AH40">
        <v>5</v>
      </c>
      <c r="AI40" s="22">
        <f t="shared" si="24"/>
        <v>8.6647800000000004</v>
      </c>
    </row>
    <row r="41" spans="1:35">
      <c r="A41">
        <v>2</v>
      </c>
      <c r="B41" s="22">
        <f t="shared" si="3"/>
        <v>7.0038840000000002</v>
      </c>
      <c r="C41" s="13">
        <f t="shared" si="29"/>
        <v>7.0038840000000002</v>
      </c>
      <c r="D41" s="69">
        <f t="shared" si="30"/>
        <v>0.82379620139445475</v>
      </c>
      <c r="E41" s="41">
        <f t="shared" si="28"/>
        <v>0.93027250369644665</v>
      </c>
      <c r="F41" s="44">
        <f t="shared" si="4"/>
        <v>1.0115058257367269</v>
      </c>
      <c r="G41" s="12">
        <f t="shared" si="21"/>
        <v>1.9770149844621702E-3</v>
      </c>
      <c r="H41" s="13">
        <f t="shared" si="5"/>
        <v>-14.055962267020661</v>
      </c>
      <c r="I41" s="45">
        <f t="shared" si="6"/>
        <v>1.9997621743522895E-3</v>
      </c>
      <c r="J41" s="13">
        <f t="shared" si="7"/>
        <v>-2.7118619827002366</v>
      </c>
      <c r="K41" s="24">
        <f t="shared" si="8"/>
        <v>1.1092005523791739</v>
      </c>
      <c r="L41" s="12">
        <f t="shared" si="22"/>
        <v>1.3895591100484615E-4</v>
      </c>
      <c r="M41" s="13">
        <f t="shared" si="9"/>
        <v>-107.827216662304</v>
      </c>
      <c r="N41" s="45">
        <f t="shared" si="10"/>
        <v>1.5412997324292668E-4</v>
      </c>
      <c r="O41" s="13">
        <f t="shared" si="11"/>
        <v>-10.401455904162527</v>
      </c>
      <c r="P41" s="23">
        <f>(O40-O41)/(J40-J41)</f>
        <v>8.9119692446894145</v>
      </c>
      <c r="Q41" s="23">
        <f t="shared" si="12"/>
        <v>11.293439957439366</v>
      </c>
      <c r="R41" s="2">
        <v>2</v>
      </c>
      <c r="S41" s="33">
        <f t="shared" si="13"/>
        <v>275.16000000000003</v>
      </c>
      <c r="T41" s="36">
        <f t="shared" si="14"/>
        <v>11.440137111526024</v>
      </c>
      <c r="U41" s="43">
        <f t="shared" si="15"/>
        <v>1.0115058257367269</v>
      </c>
      <c r="V41" s="2">
        <v>2</v>
      </c>
      <c r="W41" s="34">
        <f t="shared" si="16"/>
        <v>275.16000000000003</v>
      </c>
      <c r="X41" s="36">
        <f t="shared" si="17"/>
        <v>103.63953275717459</v>
      </c>
      <c r="Y41" s="40">
        <f t="shared" si="18"/>
        <v>1.1092005523791739</v>
      </c>
      <c r="AH41">
        <v>4</v>
      </c>
      <c r="AI41" s="22">
        <f t="shared" si="24"/>
        <v>8.0814880000000002</v>
      </c>
    </row>
    <row r="42" spans="1:35">
      <c r="A42">
        <v>1</v>
      </c>
      <c r="B42" s="22">
        <f t="shared" si="3"/>
        <v>6.5035959999999999</v>
      </c>
      <c r="C42" s="13">
        <f t="shared" si="29"/>
        <v>6.5035959999999999</v>
      </c>
      <c r="D42" s="69">
        <f t="shared" si="30"/>
        <v>0.76495237217009449</v>
      </c>
      <c r="E42" s="41">
        <f t="shared" si="28"/>
        <v>0.92856991920482967</v>
      </c>
      <c r="F42" s="44">
        <f t="shared" si="4"/>
        <v>1.0116112720948325</v>
      </c>
      <c r="G42" s="12">
        <f t="shared" si="21"/>
        <v>1.9753144815683409E-3</v>
      </c>
      <c r="H42" s="13">
        <f t="shared" si="5"/>
        <v>-14.904008792967826</v>
      </c>
      <c r="I42" s="45">
        <f t="shared" si="6"/>
        <v>1.9982503954866938E-3</v>
      </c>
      <c r="J42" s="13">
        <f t="shared" si="7"/>
        <v>-3.4657911995342738</v>
      </c>
      <c r="K42" s="24">
        <f t="shared" si="8"/>
        <v>1.1107404870987188</v>
      </c>
      <c r="L42" s="12">
        <f t="shared" si="22"/>
        <v>1.3782017598685517E-4</v>
      </c>
      <c r="M42" s="13">
        <f t="shared" si="9"/>
        <v>-115.11925530109035</v>
      </c>
      <c r="N42" s="45">
        <f t="shared" si="10"/>
        <v>1.5308244940767066E-4</v>
      </c>
      <c r="O42" s="13">
        <f t="shared" si="11"/>
        <v>-17.127130608856067</v>
      </c>
      <c r="P42" s="23">
        <f>(O41-O42)/(J41-J42)</f>
        <v>8.9208304367571234</v>
      </c>
      <c r="Q42" s="23">
        <f t="shared" si="12"/>
        <v>10.599198987418124</v>
      </c>
      <c r="R42" s="42">
        <v>1</v>
      </c>
      <c r="S42" s="33">
        <f t="shared" si="13"/>
        <v>274.16000000000003</v>
      </c>
      <c r="T42" s="36">
        <f t="shared" si="14"/>
        <v>11.54437858950477</v>
      </c>
      <c r="U42" s="43">
        <f t="shared" si="15"/>
        <v>1.0116112720948325</v>
      </c>
      <c r="V42">
        <v>1</v>
      </c>
      <c r="W42" s="34">
        <f t="shared" si="16"/>
        <v>274.16000000000003</v>
      </c>
      <c r="X42" s="36">
        <f t="shared" si="17"/>
        <v>105.02689840262478</v>
      </c>
      <c r="Y42" s="40">
        <f t="shared" si="18"/>
        <v>1.1107404870987188</v>
      </c>
      <c r="AH42">
        <v>3</v>
      </c>
      <c r="AI42" s="22">
        <f t="shared" si="24"/>
        <v>7.5288520000000005</v>
      </c>
    </row>
    <row r="43" spans="1:35">
      <c r="A43">
        <v>0</v>
      </c>
      <c r="B43" s="22">
        <f t="shared" si="3"/>
        <v>6.0250000000000004</v>
      </c>
      <c r="C43" s="13">
        <f t="shared" si="29"/>
        <v>6.0250000000000004</v>
      </c>
      <c r="D43" s="69">
        <f t="shared" si="30"/>
        <v>0.70865995402002513</v>
      </c>
      <c r="E43" s="41">
        <f t="shared" si="28"/>
        <v>0.92641055809739725</v>
      </c>
      <c r="F43" s="44">
        <f t="shared" si="4"/>
        <v>1.0117179103350296</v>
      </c>
      <c r="G43" s="12">
        <f t="shared" si="21"/>
        <v>1.9735460022939008E-3</v>
      </c>
      <c r="H43" s="13">
        <f t="shared" si="5"/>
        <v>-15.785955369089887</v>
      </c>
      <c r="I43" s="45">
        <f t="shared" si="6"/>
        <v>1.9966718373908366E-3</v>
      </c>
      <c r="J43" s="13">
        <f t="shared" si="7"/>
        <v>-4.2530234436282122</v>
      </c>
      <c r="K43" s="24">
        <f t="shared" si="8"/>
        <v>1.1123036768587287</v>
      </c>
      <c r="L43" s="12">
        <f t="shared" si="22"/>
        <v>1.3664215750817685E-4</v>
      </c>
      <c r="M43" s="13">
        <f t="shared" si="9"/>
        <v>-122.68277683353534</v>
      </c>
      <c r="N43" s="45">
        <f t="shared" si="10"/>
        <v>1.5198757421025464E-4</v>
      </c>
      <c r="O43" s="13">
        <f t="shared" si="11"/>
        <v>-24.156826900451733</v>
      </c>
      <c r="P43" s="23">
        <f>(O42-O43)/(J42-J43)</f>
        <v>8.9296346082552365</v>
      </c>
      <c r="Q43" s="23">
        <f t="shared" si="12"/>
        <v>9.867360648573964</v>
      </c>
      <c r="R43" s="2">
        <v>0</v>
      </c>
      <c r="S43" s="33">
        <f t="shared" si="13"/>
        <v>273.16000000000003</v>
      </c>
      <c r="T43" s="36">
        <f t="shared" si="14"/>
        <v>11.649787280509603</v>
      </c>
      <c r="U43" s="43">
        <f t="shared" si="15"/>
        <v>1.0117179103350296</v>
      </c>
      <c r="V43" s="2">
        <v>0</v>
      </c>
      <c r="W43" s="34">
        <f t="shared" si="16"/>
        <v>273.16000000000003</v>
      </c>
      <c r="X43" s="36">
        <f t="shared" si="17"/>
        <v>106.43324924620843</v>
      </c>
      <c r="Y43" s="40">
        <f t="shared" si="18"/>
        <v>1.1123036768587287</v>
      </c>
      <c r="AH43">
        <v>2</v>
      </c>
      <c r="AI43" s="22">
        <f t="shared" si="24"/>
        <v>7.0038840000000002</v>
      </c>
    </row>
    <row r="44" spans="1:35">
      <c r="B44" s="22"/>
      <c r="C44" s="22"/>
      <c r="D44" s="41"/>
      <c r="E44" s="41"/>
      <c r="F44" s="44"/>
      <c r="G44" s="12"/>
      <c r="H44" s="13"/>
      <c r="I44" s="45"/>
      <c r="J44" s="13"/>
      <c r="K44" s="24"/>
      <c r="L44" s="12"/>
      <c r="M44" s="13"/>
      <c r="N44" s="45"/>
      <c r="O44" s="13"/>
      <c r="P44" s="23"/>
      <c r="Q44" s="23"/>
      <c r="R44" s="2"/>
      <c r="S44" s="33"/>
      <c r="T44" s="36"/>
      <c r="U44" s="43"/>
      <c r="V44" s="2"/>
      <c r="W44" s="34"/>
      <c r="X44" s="36"/>
      <c r="Y44" s="40"/>
      <c r="AH44">
        <v>1</v>
      </c>
      <c r="AI44" s="22">
        <f t="shared" si="24"/>
        <v>6.5035959999999999</v>
      </c>
    </row>
    <row r="45" spans="1:35">
      <c r="B45" s="22"/>
      <c r="C45" s="22"/>
      <c r="D45" s="41"/>
      <c r="E45" s="41"/>
      <c r="F45" s="44"/>
      <c r="G45" s="12"/>
      <c r="H45" s="13"/>
      <c r="I45" s="45"/>
      <c r="J45" s="13"/>
      <c r="K45" s="24"/>
      <c r="L45" s="12"/>
      <c r="M45" s="13"/>
      <c r="N45" s="45"/>
      <c r="O45" s="13"/>
      <c r="P45" s="23"/>
      <c r="Q45" s="23"/>
      <c r="R45" s="2"/>
      <c r="S45" s="33"/>
      <c r="T45" s="36"/>
      <c r="U45" s="43"/>
      <c r="V45" s="2"/>
      <c r="W45" s="34"/>
      <c r="X45" s="36"/>
      <c r="Y45" s="40"/>
      <c r="AH45">
        <v>0</v>
      </c>
      <c r="AI45" s="22">
        <f t="shared" si="24"/>
        <v>6.0250000000000004</v>
      </c>
    </row>
    <row r="46" spans="1:35">
      <c r="B46" s="22"/>
      <c r="C46" s="22"/>
      <c r="D46" s="41"/>
      <c r="E46" s="41"/>
      <c r="F46" s="44"/>
      <c r="G46" s="12"/>
      <c r="H46" s="13"/>
      <c r="I46" s="45"/>
      <c r="J46" s="13"/>
      <c r="K46" s="24"/>
      <c r="L46" s="12"/>
      <c r="M46" s="13"/>
      <c r="N46" s="45"/>
      <c r="O46" s="13"/>
      <c r="P46" s="23"/>
      <c r="Q46" s="23"/>
      <c r="R46" s="2"/>
      <c r="S46" s="33"/>
      <c r="T46" s="36"/>
      <c r="U46" s="43"/>
      <c r="V46" s="2"/>
      <c r="W46" s="34"/>
      <c r="X46" s="36"/>
      <c r="Y46" s="40"/>
    </row>
    <row r="47" spans="1:35">
      <c r="B47" s="22"/>
      <c r="C47" s="22"/>
      <c r="D47" s="41"/>
      <c r="E47" s="41"/>
      <c r="F47" s="44"/>
      <c r="G47" s="12"/>
      <c r="H47" s="13"/>
      <c r="I47" s="45"/>
      <c r="J47" s="13"/>
      <c r="K47" s="24"/>
      <c r="L47" s="12"/>
      <c r="M47" s="13"/>
      <c r="N47" s="45"/>
      <c r="O47" s="13"/>
      <c r="P47" s="23"/>
      <c r="Q47" s="23"/>
      <c r="R47" s="2"/>
      <c r="S47" s="33"/>
      <c r="T47" s="36"/>
      <c r="U47" s="43"/>
      <c r="V47" s="2"/>
      <c r="W47" s="34"/>
      <c r="X47" s="36"/>
      <c r="Y47" s="40"/>
    </row>
    <row r="48" spans="1:35">
      <c r="B48" s="22"/>
      <c r="C48" s="22"/>
      <c r="D48" s="41"/>
      <c r="E48" s="41"/>
      <c r="F48" s="44"/>
      <c r="G48" s="12"/>
      <c r="H48" s="13"/>
      <c r="I48" s="45"/>
      <c r="J48" s="13"/>
      <c r="K48" s="24"/>
      <c r="L48" s="12"/>
      <c r="M48" s="13"/>
      <c r="N48" s="45"/>
      <c r="O48" s="13"/>
      <c r="P48" s="23"/>
      <c r="Q48" s="23"/>
      <c r="R48" s="2"/>
      <c r="S48" s="33"/>
      <c r="T48" s="36"/>
      <c r="U48" s="43"/>
      <c r="V48" s="2"/>
      <c r="W48" s="34"/>
      <c r="X48" s="36"/>
      <c r="Y48" s="40"/>
    </row>
    <row r="49" spans="2:25">
      <c r="B49" s="22"/>
      <c r="C49" s="22"/>
      <c r="D49" s="41"/>
      <c r="E49" s="41"/>
      <c r="F49" s="44"/>
      <c r="G49" s="12"/>
      <c r="H49" s="13"/>
      <c r="I49" s="45"/>
      <c r="J49" s="13"/>
      <c r="K49" s="24"/>
      <c r="L49" s="12"/>
      <c r="M49" s="13"/>
      <c r="N49" s="45"/>
      <c r="O49" s="13"/>
      <c r="P49" s="23"/>
      <c r="Q49" s="23"/>
      <c r="R49" s="2"/>
      <c r="S49" s="33"/>
      <c r="T49" s="36"/>
      <c r="U49" s="43"/>
      <c r="V49" s="2"/>
      <c r="W49" s="34"/>
      <c r="X49" s="36"/>
      <c r="Y49" s="40"/>
    </row>
    <row r="50" spans="2:25">
      <c r="B50" s="22"/>
      <c r="C50" s="22"/>
      <c r="D50" s="41"/>
      <c r="E50" s="41"/>
      <c r="F50" s="44"/>
      <c r="G50" s="12"/>
      <c r="H50" s="13"/>
      <c r="I50" s="45"/>
      <c r="J50" s="13"/>
      <c r="K50" s="24"/>
      <c r="L50" s="12"/>
      <c r="M50" s="13"/>
      <c r="N50" s="45"/>
      <c r="O50" s="13"/>
      <c r="P50" s="23"/>
      <c r="Q50" s="23"/>
      <c r="R50" s="2"/>
      <c r="S50" s="33"/>
      <c r="T50" s="36"/>
      <c r="U50" s="43"/>
      <c r="V50" s="2"/>
      <c r="W50" s="34"/>
      <c r="X50" s="36"/>
      <c r="Y50" s="40"/>
    </row>
    <row r="51" spans="2:25">
      <c r="B51" s="22"/>
      <c r="C51" s="22"/>
      <c r="D51" s="41"/>
      <c r="E51" s="41"/>
      <c r="F51" s="44"/>
      <c r="G51" s="12"/>
      <c r="H51" s="13"/>
      <c r="I51" s="45"/>
      <c r="J51" s="13"/>
      <c r="K51" s="24"/>
      <c r="L51" s="12"/>
      <c r="M51" s="13"/>
      <c r="N51" s="45"/>
      <c r="O51" s="13"/>
      <c r="P51" s="23"/>
      <c r="Q51" s="23"/>
      <c r="R51" s="2"/>
      <c r="S51" s="33"/>
      <c r="T51" s="36"/>
      <c r="U51" s="43"/>
      <c r="V51" s="2"/>
      <c r="W51" s="34"/>
      <c r="X51" s="36"/>
      <c r="Y51" s="40"/>
    </row>
    <row r="52" spans="2:25">
      <c r="B52" s="22"/>
      <c r="C52" s="22"/>
      <c r="D52" s="41"/>
      <c r="E52" s="41"/>
      <c r="F52" s="44"/>
      <c r="G52" s="12"/>
      <c r="H52" s="13"/>
      <c r="I52" s="45"/>
      <c r="J52" s="13"/>
      <c r="K52" s="24"/>
      <c r="L52" s="12"/>
      <c r="M52" s="13"/>
      <c r="N52" s="45"/>
      <c r="O52" s="13"/>
      <c r="P52" s="23"/>
      <c r="Q52" s="23"/>
      <c r="R52" s="2"/>
      <c r="S52" s="33"/>
      <c r="T52" s="36"/>
      <c r="U52" s="43"/>
      <c r="V52" s="2"/>
      <c r="W52" s="34"/>
      <c r="X52" s="36"/>
      <c r="Y52" s="40"/>
    </row>
    <row r="53" spans="2:25">
      <c r="B53" s="22"/>
      <c r="C53" s="22"/>
      <c r="D53" s="41"/>
      <c r="E53" s="41"/>
      <c r="F53" s="44"/>
      <c r="G53" s="12"/>
      <c r="H53" s="13"/>
      <c r="I53" s="45"/>
      <c r="J53" s="13"/>
      <c r="K53" s="24"/>
      <c r="L53" s="12"/>
      <c r="M53" s="13"/>
      <c r="N53" s="45"/>
      <c r="O53" s="13"/>
      <c r="P53" s="23"/>
      <c r="Q53" s="23"/>
      <c r="R53" s="2"/>
      <c r="S53" s="33"/>
      <c r="T53" s="36"/>
      <c r="U53" s="43"/>
      <c r="V53" s="2"/>
      <c r="W53" s="34"/>
      <c r="X53" s="36"/>
      <c r="Y53" s="40"/>
    </row>
    <row r="54" spans="2:25">
      <c r="B54" s="22"/>
      <c r="C54" s="22"/>
      <c r="D54" s="41"/>
      <c r="E54" s="41"/>
      <c r="F54" s="44"/>
      <c r="G54" s="12"/>
      <c r="H54" s="13"/>
      <c r="I54" s="45"/>
      <c r="J54" s="13"/>
      <c r="K54" s="24"/>
      <c r="L54" s="12"/>
      <c r="M54" s="13"/>
      <c r="N54" s="45"/>
      <c r="O54" s="13"/>
      <c r="P54" s="23"/>
      <c r="Q54" s="23"/>
      <c r="R54" s="2"/>
      <c r="S54" s="33"/>
      <c r="T54" s="36"/>
      <c r="U54" s="43"/>
      <c r="V54" s="2"/>
      <c r="W54" s="34"/>
      <c r="X54" s="36"/>
      <c r="Y54" s="40"/>
    </row>
    <row r="55" spans="2:25">
      <c r="B55" s="22"/>
      <c r="C55" s="22"/>
      <c r="D55" s="41"/>
      <c r="E55" s="41"/>
      <c r="F55" s="44"/>
      <c r="G55" s="12"/>
      <c r="H55" s="13"/>
      <c r="I55" s="45"/>
      <c r="J55" s="13"/>
      <c r="K55" s="24"/>
      <c r="L55" s="12"/>
      <c r="M55" s="13"/>
      <c r="N55" s="45"/>
      <c r="O55" s="13"/>
      <c r="P55" s="23"/>
      <c r="Q55" s="23"/>
      <c r="R55" s="2"/>
      <c r="S55" s="33"/>
      <c r="T55" s="36"/>
      <c r="U55" s="43"/>
      <c r="V55" s="2"/>
      <c r="W55" s="34"/>
      <c r="X55" s="36"/>
      <c r="Y55" s="40"/>
    </row>
    <row r="56" spans="2:25">
      <c r="B56" s="22"/>
      <c r="C56" s="22"/>
      <c r="D56" s="41"/>
      <c r="E56" s="41"/>
      <c r="F56" s="44"/>
      <c r="G56" s="12"/>
      <c r="H56" s="13"/>
      <c r="I56" s="45"/>
      <c r="J56" s="13"/>
      <c r="K56" s="24"/>
      <c r="L56" s="12"/>
      <c r="M56" s="13"/>
      <c r="N56" s="45"/>
      <c r="O56" s="13"/>
      <c r="P56" s="23"/>
      <c r="Q56" s="23"/>
      <c r="R56" s="2"/>
      <c r="S56" s="33"/>
      <c r="T56" s="36"/>
      <c r="U56" s="43"/>
      <c r="V56" s="2"/>
      <c r="W56" s="34"/>
      <c r="X56" s="36"/>
      <c r="Y56" s="40"/>
    </row>
    <row r="57" spans="2:25">
      <c r="B57" s="22"/>
      <c r="C57" s="22"/>
      <c r="D57" s="41"/>
      <c r="E57" s="41"/>
      <c r="F57" s="44"/>
      <c r="G57" s="12"/>
      <c r="H57" s="13"/>
      <c r="I57" s="45"/>
      <c r="J57" s="13"/>
      <c r="K57" s="24"/>
      <c r="L57" s="12"/>
      <c r="M57" s="13"/>
      <c r="N57" s="45"/>
      <c r="O57" s="13"/>
      <c r="P57" s="23"/>
      <c r="Q57" s="23"/>
      <c r="R57" s="2"/>
      <c r="S57" s="33"/>
      <c r="T57" s="36"/>
      <c r="U57" s="43"/>
      <c r="V57" s="2"/>
      <c r="W57" s="34"/>
      <c r="X57" s="36"/>
      <c r="Y57" s="40"/>
    </row>
    <row r="58" spans="2:25">
      <c r="B58" s="22"/>
      <c r="C58" s="22"/>
      <c r="D58" s="41"/>
      <c r="E58" s="41"/>
      <c r="F58" s="44"/>
      <c r="G58" s="12"/>
      <c r="H58" s="13"/>
      <c r="I58" s="45"/>
      <c r="J58" s="13"/>
      <c r="K58" s="24"/>
      <c r="L58" s="12"/>
      <c r="M58" s="13"/>
      <c r="N58" s="45"/>
      <c r="O58" s="13"/>
      <c r="P58" s="23"/>
      <c r="Q58" s="23"/>
      <c r="R58" s="2"/>
      <c r="S58" s="33"/>
      <c r="T58" s="36"/>
      <c r="U58" s="43"/>
      <c r="V58" s="2"/>
      <c r="W58" s="34"/>
      <c r="X58" s="36"/>
      <c r="Y58" s="40"/>
    </row>
    <row r="61" spans="2:25">
      <c r="K61" s="1" t="s">
        <v>12</v>
      </c>
      <c r="L61" s="1"/>
      <c r="M61" s="1"/>
      <c r="O61" s="28"/>
    </row>
    <row r="62" spans="2:25" ht="14.25">
      <c r="K62" s="1" t="s">
        <v>13</v>
      </c>
      <c r="L62" s="1" t="s">
        <v>14</v>
      </c>
      <c r="M62" s="1"/>
      <c r="O62" s="27"/>
    </row>
    <row r="63" spans="2:25">
      <c r="D63" s="1"/>
      <c r="E63" s="1"/>
      <c r="K63">
        <v>0</v>
      </c>
      <c r="L63">
        <v>10</v>
      </c>
      <c r="N63" s="1" t="s">
        <v>15</v>
      </c>
      <c r="O63" s="27"/>
    </row>
    <row r="64" spans="2:25" ht="15.75">
      <c r="D64" s="15"/>
      <c r="E64" s="15"/>
      <c r="K64" s="12">
        <v>-20</v>
      </c>
      <c r="L64" s="12">
        <v>-150</v>
      </c>
      <c r="M64" s="12"/>
      <c r="N64" s="1" t="s">
        <v>16</v>
      </c>
      <c r="O64" s="27"/>
    </row>
    <row r="65" spans="4:15" ht="15.75">
      <c r="D65" s="16"/>
      <c r="E65" s="16"/>
      <c r="O65" s="27"/>
    </row>
    <row r="66" spans="4:15" ht="15.75">
      <c r="D66" s="16"/>
      <c r="E66" s="16"/>
      <c r="K66" s="1"/>
      <c r="O66" s="29"/>
    </row>
    <row r="67" spans="4:15" ht="15.75">
      <c r="D67" s="16"/>
      <c r="E67" s="16"/>
      <c r="K67" s="14"/>
    </row>
    <row r="68" spans="4:15" ht="15.75">
      <c r="D68" s="16"/>
      <c r="E68" s="16"/>
    </row>
    <row r="69" spans="4:15" ht="15.75">
      <c r="D69" s="16"/>
      <c r="E69" s="16"/>
    </row>
    <row r="70" spans="4:15" ht="15.75">
      <c r="D70" s="16"/>
      <c r="E70" s="16"/>
    </row>
    <row r="71" spans="4:15" ht="15.75">
      <c r="F71" s="16"/>
    </row>
    <row r="72" spans="4:15">
      <c r="D72" s="17"/>
      <c r="E72" s="17"/>
      <c r="F72" s="18"/>
      <c r="G72" s="18"/>
    </row>
    <row r="73" spans="4:15">
      <c r="D73" s="19"/>
      <c r="E73" s="19"/>
      <c r="F73" s="19"/>
      <c r="G73" s="19"/>
    </row>
    <row r="74" spans="4:15">
      <c r="D74" s="19"/>
      <c r="E74" s="19"/>
      <c r="F74" s="19"/>
      <c r="G74" s="19"/>
    </row>
    <row r="75" spans="4:15">
      <c r="D75" s="19"/>
      <c r="E75" s="19"/>
      <c r="F75" s="19"/>
      <c r="G75" s="19"/>
    </row>
    <row r="76" spans="4:15">
      <c r="D76" s="19"/>
      <c r="E76" s="19"/>
      <c r="F76" s="19"/>
      <c r="G76" s="19"/>
    </row>
    <row r="77" spans="4:15">
      <c r="D77" s="19"/>
      <c r="E77" s="19"/>
      <c r="F77" s="19"/>
      <c r="G77" s="19"/>
    </row>
    <row r="78" spans="4:15" ht="15.75">
      <c r="D78" s="16"/>
      <c r="E78" s="16"/>
    </row>
    <row r="79" spans="4:15" ht="15.75">
      <c r="D79" s="16"/>
      <c r="E79" s="16"/>
    </row>
    <row r="80" spans="4:15" ht="15.75">
      <c r="D80" s="16"/>
      <c r="E80" s="16"/>
    </row>
    <row r="81" spans="4:25" ht="93.75" customHeight="1">
      <c r="D81" s="131"/>
      <c r="E81" s="131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25"/>
      <c r="R81" s="25"/>
      <c r="S81" s="25"/>
      <c r="T81" s="25"/>
      <c r="U81" s="25"/>
      <c r="V81" s="25"/>
      <c r="W81" s="25"/>
      <c r="X81" s="25"/>
      <c r="Y81" s="25"/>
    </row>
    <row r="82" spans="4:25" ht="15.75">
      <c r="D82" s="16"/>
      <c r="E82" s="16"/>
    </row>
    <row r="83" spans="4:25" ht="16.5">
      <c r="D83" s="20"/>
      <c r="E83" s="20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</sheetData>
  <mergeCells count="3">
    <mergeCell ref="D1:O1"/>
    <mergeCell ref="D8:P8"/>
    <mergeCell ref="D81:P81"/>
  </mergeCells>
  <phoneticPr fontId="19" type="noConversion"/>
  <pageMargins left="0.35433070866141736" right="0.35433070866141736" top="0.59055118110236227" bottom="0.59055118110236227" header="0.51181102362204722" footer="0.51181102362204722"/>
  <pageSetup paperSize="9" scale="68" fitToHeight="2" orientation="portrait" horizontalDpi="4294967292" verticalDpi="1200" r:id="rId1"/>
  <headerFooter alignWithMargins="0"/>
  <rowBreaks count="1" manualBreakCount="1">
    <brk id="61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83"/>
  <sheetViews>
    <sheetView topLeftCell="A34" workbookViewId="0">
      <selection activeCell="J65" sqref="J65"/>
    </sheetView>
  </sheetViews>
  <sheetFormatPr defaultRowHeight="12.75"/>
  <cols>
    <col min="1" max="1" width="11.28515625" bestFit="1" customWidth="1"/>
    <col min="3" max="4" width="18.140625" customWidth="1"/>
    <col min="5" max="5" width="10.42578125" customWidth="1"/>
    <col min="7" max="7" width="10" customWidth="1"/>
    <col min="8" max="8" width="9.5703125" bestFit="1" customWidth="1"/>
    <col min="10" max="10" width="11.28515625" customWidth="1"/>
    <col min="11" max="11" width="10.5703125" bestFit="1" customWidth="1"/>
  </cols>
  <sheetData>
    <row r="1" spans="1:36">
      <c r="C1" s="128" t="s">
        <v>48</v>
      </c>
      <c r="D1" s="128"/>
      <c r="E1" s="129"/>
      <c r="F1" s="129"/>
      <c r="G1" s="129"/>
      <c r="H1" s="129"/>
      <c r="I1" s="129"/>
      <c r="J1" s="129"/>
      <c r="K1" s="129"/>
      <c r="L1" s="130"/>
      <c r="M1" s="130"/>
      <c r="N1" s="130"/>
      <c r="AF1" t="s">
        <v>35</v>
      </c>
    </row>
    <row r="2" spans="1:36">
      <c r="E2" s="1" t="s">
        <v>0</v>
      </c>
      <c r="G2" s="2"/>
    </row>
    <row r="3" spans="1:36" ht="25.5">
      <c r="C3" s="1" t="s">
        <v>50</v>
      </c>
      <c r="D3" s="47">
        <v>10</v>
      </c>
      <c r="E3" s="3" t="s">
        <v>1</v>
      </c>
      <c r="F3" s="1"/>
      <c r="J3" s="4" t="s">
        <v>2</v>
      </c>
    </row>
    <row r="4" spans="1:36" ht="27">
      <c r="A4" s="8" t="s">
        <v>52</v>
      </c>
      <c r="B4" s="50">
        <v>100</v>
      </c>
      <c r="C4" t="s">
        <v>51</v>
      </c>
      <c r="E4" s="76">
        <f>T33</f>
        <v>1.0107031184460267</v>
      </c>
      <c r="F4" s="1"/>
      <c r="I4" s="46"/>
      <c r="J4" s="79">
        <f>X33</f>
        <v>1.0976692971988744</v>
      </c>
      <c r="K4" s="46"/>
      <c r="L4" s="46"/>
      <c r="M4" s="46"/>
      <c r="N4" s="46"/>
      <c r="O4" s="6" t="s">
        <v>17</v>
      </c>
      <c r="P4" s="6"/>
      <c r="Q4" s="7"/>
      <c r="R4" s="7"/>
      <c r="S4" s="7"/>
      <c r="T4" s="7"/>
      <c r="U4" s="7"/>
      <c r="V4" s="8"/>
      <c r="W4" s="8"/>
      <c r="X4" s="8"/>
    </row>
    <row r="5" spans="1:36" ht="76.5">
      <c r="A5" s="8" t="s">
        <v>53</v>
      </c>
      <c r="B5" s="50">
        <v>-4</v>
      </c>
      <c r="E5" s="70">
        <f>(E7/1000+1)*E10</f>
        <v>1.9839000637029841E-3</v>
      </c>
      <c r="F5" s="1"/>
      <c r="I5" s="46"/>
      <c r="J5" s="78">
        <f>J10/J4</f>
        <v>1.4189155185214349E-4</v>
      </c>
      <c r="K5" s="46"/>
      <c r="L5" s="75" t="s">
        <v>56</v>
      </c>
      <c r="M5" s="73" t="s">
        <v>54</v>
      </c>
      <c r="N5" s="74" t="s">
        <v>55</v>
      </c>
      <c r="P5" s="6"/>
      <c r="Q5" s="7"/>
      <c r="R5" s="7"/>
      <c r="S5" s="7"/>
      <c r="T5" s="7"/>
      <c r="U5" s="7"/>
      <c r="V5" s="8"/>
      <c r="W5" s="8"/>
      <c r="X5" s="8"/>
    </row>
    <row r="6" spans="1:36">
      <c r="E6" s="48"/>
      <c r="F6" s="1"/>
      <c r="I6" s="46"/>
      <c r="J6" s="49"/>
      <c r="K6" s="46"/>
      <c r="L6" s="46"/>
      <c r="M6" s="46"/>
      <c r="N6" s="46"/>
      <c r="O6" s="6"/>
      <c r="P6" s="6"/>
      <c r="Q6" s="7"/>
      <c r="R6" s="7"/>
      <c r="S6" s="7"/>
      <c r="T6" s="7"/>
      <c r="U6" s="7"/>
      <c r="V6" s="8"/>
      <c r="W6" s="8"/>
      <c r="X6" s="8"/>
    </row>
    <row r="7" spans="1:36" ht="27.75" customHeight="1">
      <c r="D7" s="3" t="s">
        <v>18</v>
      </c>
      <c r="E7" s="71">
        <f>(J7-B5)/8</f>
        <v>-10.622350038408113</v>
      </c>
      <c r="F7" s="1"/>
      <c r="H7" s="6"/>
      <c r="I7" s="7"/>
      <c r="J7" s="77">
        <f>(J5/J10-1)*1000</f>
        <v>-88.978800307264905</v>
      </c>
      <c r="K7" s="7"/>
      <c r="L7" s="7"/>
      <c r="M7" s="7"/>
      <c r="N7" s="7"/>
      <c r="Q7" s="7"/>
      <c r="R7" s="7"/>
      <c r="S7" s="7"/>
      <c r="T7" s="7"/>
      <c r="U7" s="7"/>
      <c r="V7" s="7"/>
      <c r="W7" s="7"/>
      <c r="X7" s="7"/>
      <c r="Y7" s="21" t="s">
        <v>24</v>
      </c>
      <c r="AF7" s="21" t="s">
        <v>29</v>
      </c>
      <c r="AG7" s="21"/>
      <c r="AH7" s="21">
        <v>-273.16000000000003</v>
      </c>
      <c r="AI7" s="21" t="s">
        <v>30</v>
      </c>
    </row>
    <row r="8" spans="1:36" ht="27" customHeight="1">
      <c r="C8" s="128" t="s">
        <v>19</v>
      </c>
      <c r="D8" s="128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8"/>
      <c r="Q8" s="8"/>
      <c r="R8" s="8"/>
      <c r="S8" s="8"/>
      <c r="T8" s="8"/>
      <c r="U8" s="8"/>
      <c r="V8" s="8"/>
      <c r="W8" s="8"/>
      <c r="X8" s="8"/>
      <c r="Y8" s="26" t="s">
        <v>36</v>
      </c>
      <c r="Z8" s="27"/>
      <c r="AA8" s="28" t="s">
        <v>25</v>
      </c>
      <c r="AB8" s="27"/>
      <c r="AC8" s="27"/>
      <c r="AD8" s="27"/>
      <c r="AE8" s="27"/>
      <c r="AF8" s="29"/>
    </row>
    <row r="9" spans="1:36" ht="14.25">
      <c r="D9" s="9" t="s">
        <v>3</v>
      </c>
      <c r="E9" s="10" t="s">
        <v>4</v>
      </c>
      <c r="J9" s="10" t="s">
        <v>5</v>
      </c>
      <c r="S9" t="s">
        <v>62</v>
      </c>
      <c r="Y9" s="30"/>
      <c r="Z9" s="31">
        <v>0</v>
      </c>
      <c r="AA9" s="32">
        <v>5</v>
      </c>
      <c r="AB9" s="31">
        <v>10</v>
      </c>
      <c r="AC9" s="31">
        <v>15</v>
      </c>
      <c r="AD9" s="31">
        <v>20</v>
      </c>
      <c r="AE9" s="31">
        <v>25</v>
      </c>
      <c r="AF9" s="2">
        <v>30</v>
      </c>
      <c r="AH9" t="s">
        <v>31</v>
      </c>
      <c r="AI9" t="s">
        <v>32</v>
      </c>
    </row>
    <row r="10" spans="1:36">
      <c r="D10" s="11" t="s">
        <v>6</v>
      </c>
      <c r="E10" s="11">
        <v>2.0052E-3</v>
      </c>
      <c r="J10" s="11">
        <v>1.5574999999999999E-4</v>
      </c>
      <c r="S10">
        <v>0</v>
      </c>
      <c r="T10">
        <v>0</v>
      </c>
      <c r="Y10" s="30" t="s">
        <v>26</v>
      </c>
      <c r="Z10" s="33">
        <f t="shared" ref="Z10:AF10" si="0">Z9-$AH$7</f>
        <v>273.16000000000003</v>
      </c>
      <c r="AA10" s="33">
        <f t="shared" si="0"/>
        <v>278.16000000000003</v>
      </c>
      <c r="AB10" s="33">
        <f t="shared" si="0"/>
        <v>283.16000000000003</v>
      </c>
      <c r="AC10" s="33">
        <f t="shared" si="0"/>
        <v>288.16000000000003</v>
      </c>
      <c r="AD10" s="33">
        <f t="shared" si="0"/>
        <v>293.16000000000003</v>
      </c>
      <c r="AE10" s="33">
        <f t="shared" si="0"/>
        <v>298.16000000000003</v>
      </c>
      <c r="AF10" s="34">
        <f t="shared" si="0"/>
        <v>303.16000000000003</v>
      </c>
      <c r="AH10">
        <v>0</v>
      </c>
      <c r="AI10" s="23">
        <v>6.04</v>
      </c>
    </row>
    <row r="11" spans="1:36" ht="20.25">
      <c r="C11" s="1"/>
      <c r="D11" s="1"/>
      <c r="E11" s="1" t="s">
        <v>7</v>
      </c>
      <c r="F11" s="1"/>
      <c r="G11" s="5" t="s">
        <v>9</v>
      </c>
      <c r="H11" s="5"/>
      <c r="I11" s="5" t="s">
        <v>9</v>
      </c>
      <c r="J11" s="1" t="s">
        <v>8</v>
      </c>
      <c r="L11" s="5" t="s">
        <v>10</v>
      </c>
      <c r="M11" s="5"/>
      <c r="N11" s="5" t="s">
        <v>10</v>
      </c>
      <c r="Q11" s="31"/>
      <c r="R11" s="26" t="s">
        <v>36</v>
      </c>
      <c r="V11" s="26" t="s">
        <v>37</v>
      </c>
      <c r="Y11" s="35" t="s">
        <v>27</v>
      </c>
      <c r="Z11" s="36">
        <f t="shared" ref="Z11:AF11" si="1">1.137*10^6/Z10^2-0.4156*1000/Z10-2.0667</f>
        <v>11.649787280509603</v>
      </c>
      <c r="AA11" s="36">
        <f t="shared" si="1"/>
        <v>11.134247282561624</v>
      </c>
      <c r="AB11" s="36">
        <f t="shared" si="1"/>
        <v>10.646245525625162</v>
      </c>
      <c r="AC11" s="36">
        <f t="shared" si="1"/>
        <v>10.183871201575037</v>
      </c>
      <c r="AD11" s="36">
        <f t="shared" si="1"/>
        <v>9.7453758701588988</v>
      </c>
      <c r="AE11" s="36">
        <f t="shared" si="1"/>
        <v>9.3291572060142549</v>
      </c>
      <c r="AF11" s="37">
        <f t="shared" si="1"/>
        <v>8.9337446108676488</v>
      </c>
      <c r="AH11">
        <v>5</v>
      </c>
      <c r="AI11" s="23">
        <v>8.6300000000000008</v>
      </c>
    </row>
    <row r="12" spans="1:36" ht="53.25">
      <c r="A12" t="s">
        <v>41</v>
      </c>
      <c r="B12" t="s">
        <v>34</v>
      </c>
      <c r="C12" s="3" t="s">
        <v>44</v>
      </c>
      <c r="D12" s="3" t="s">
        <v>45</v>
      </c>
      <c r="E12" s="5" t="s">
        <v>39</v>
      </c>
      <c r="F12" s="1" t="s">
        <v>42</v>
      </c>
      <c r="G12" s="1" t="s">
        <v>43</v>
      </c>
      <c r="H12" s="1" t="s">
        <v>47</v>
      </c>
      <c r="I12" s="1" t="s">
        <v>46</v>
      </c>
      <c r="J12" s="5" t="s">
        <v>40</v>
      </c>
      <c r="K12" s="1" t="s">
        <v>42</v>
      </c>
      <c r="L12" s="1" t="s">
        <v>43</v>
      </c>
      <c r="M12" s="1" t="s">
        <v>47</v>
      </c>
      <c r="N12" s="1" t="s">
        <v>46</v>
      </c>
      <c r="O12" s="1" t="s">
        <v>11</v>
      </c>
      <c r="P12" s="1" t="s">
        <v>49</v>
      </c>
      <c r="Q12" s="31"/>
      <c r="R12" s="30" t="s">
        <v>26</v>
      </c>
      <c r="S12" s="35" t="s">
        <v>27</v>
      </c>
      <c r="T12" s="38" t="s">
        <v>28</v>
      </c>
      <c r="V12" s="30" t="s">
        <v>26</v>
      </c>
      <c r="W12" s="35" t="s">
        <v>27</v>
      </c>
      <c r="X12" s="38" t="s">
        <v>38</v>
      </c>
      <c r="Y12" s="38" t="s">
        <v>28</v>
      </c>
      <c r="Z12" s="39">
        <f t="shared" ref="Z12:AF12" si="2">EXP(Z11/1000)</f>
        <v>1.0117179103350296</v>
      </c>
      <c r="AA12" s="39">
        <f t="shared" si="2"/>
        <v>1.0111964637104567</v>
      </c>
      <c r="AB12" s="39">
        <f t="shared" si="2"/>
        <v>1.0107031184460267</v>
      </c>
      <c r="AC12" s="39">
        <f t="shared" si="2"/>
        <v>1.0102359032972879</v>
      </c>
      <c r="AD12" s="39">
        <f t="shared" si="2"/>
        <v>1.0097930166790168</v>
      </c>
      <c r="AE12" s="39">
        <f t="shared" si="2"/>
        <v>1.0093728094336676</v>
      </c>
      <c r="AF12" s="40">
        <f t="shared" si="2"/>
        <v>1.0089737696095045</v>
      </c>
      <c r="AH12">
        <v>10</v>
      </c>
      <c r="AI12" s="23">
        <v>12.149999999999999</v>
      </c>
    </row>
    <row r="13" spans="1:36">
      <c r="A13" s="51">
        <v>30</v>
      </c>
      <c r="B13" s="52">
        <f t="shared" ref="B13:B43" si="3">0.000498*A13^3+0.009352*A13^2+0.468746*A13+6.025</f>
        <v>41.950179999999996</v>
      </c>
      <c r="C13" s="53">
        <v>1</v>
      </c>
      <c r="D13" s="53"/>
      <c r="E13" s="54">
        <f t="shared" ref="E13:E43" si="4">T13</f>
        <v>1.0089737696095045</v>
      </c>
      <c r="F13" s="55">
        <f>(E7/1000+1)*E10</f>
        <v>1.9839000637029841E-3</v>
      </c>
      <c r="G13" s="56">
        <f t="shared" ref="G13:G43" si="5">(F13/E$10-1)*1000</f>
        <v>-10.622350038408058</v>
      </c>
      <c r="H13" s="57">
        <f t="shared" ref="H13:H43" si="6">E13*F13</f>
        <v>2.0017031258029359E-3</v>
      </c>
      <c r="I13" s="56">
        <f t="shared" ref="I13:I43" si="7">(H13/E$10-1)*1000</f>
        <v>-1.7439029508597992</v>
      </c>
      <c r="J13" s="58">
        <f t="shared" ref="J13:J43" si="8">X13</f>
        <v>1.0740311113522301</v>
      </c>
      <c r="K13" s="55">
        <f>(J7/1000+1)*J10</f>
        <v>1.4189155185214349E-4</v>
      </c>
      <c r="L13" s="56">
        <f t="shared" ref="L13:L43" si="9">(K13/J$10-1)*1000</f>
        <v>-88.978800307264905</v>
      </c>
      <c r="M13" s="57">
        <f t="shared" ref="M13:M43" si="10">J13*K13</f>
        <v>1.5239594112725026E-4</v>
      </c>
      <c r="N13" s="56">
        <f t="shared" ref="N13:N43" si="11">(M13/J$10-1)*1000</f>
        <v>-21.534888428569655</v>
      </c>
      <c r="O13" s="51"/>
      <c r="P13" s="59">
        <f t="shared" ref="P13:P43" si="12">N13-8*I13</f>
        <v>-7.5836648216912614</v>
      </c>
      <c r="Q13" s="60">
        <v>30</v>
      </c>
      <c r="R13" s="61">
        <f t="shared" ref="R13:R43" si="13">Q13-$AH$7</f>
        <v>303.16000000000003</v>
      </c>
      <c r="S13" s="62">
        <f t="shared" ref="S13:S43" si="14">1.137*10^6/R13^2-0.4156*1000/R13-2.0667</f>
        <v>8.9337446108676488</v>
      </c>
      <c r="T13" s="63">
        <f t="shared" ref="T13:T43" si="15">EXP(S13/1000)</f>
        <v>1.0089737696095045</v>
      </c>
      <c r="U13" s="60">
        <v>30</v>
      </c>
      <c r="V13" s="61">
        <f t="shared" ref="V13:V43" si="16">U13-$AH$7</f>
        <v>303.16000000000003</v>
      </c>
      <c r="W13" s="64">
        <f t="shared" ref="W13:W43" si="17">24844000*V13^-2-76248*V13^-1+0.05261*1000</f>
        <v>71.418963406622751</v>
      </c>
      <c r="X13" s="63">
        <f t="shared" ref="X13:X43" si="18">EXP(W13/1000)</f>
        <v>1.0740311113522301</v>
      </c>
      <c r="AH13">
        <v>15</v>
      </c>
      <c r="AI13" s="23">
        <v>16.87</v>
      </c>
    </row>
    <row r="14" spans="1:36">
      <c r="A14" s="51">
        <v>29</v>
      </c>
      <c r="B14" s="52">
        <f t="shared" si="3"/>
        <v>39.629387999999999</v>
      </c>
      <c r="C14" s="65">
        <f t="shared" ref="C14:C32" si="19">B14/B$13</f>
        <v>0.94467742450687942</v>
      </c>
      <c r="D14" s="65">
        <f t="shared" ref="D14:D43" si="20">C14/C13</f>
        <v>0.94467742450687942</v>
      </c>
      <c r="E14" s="54">
        <f t="shared" si="4"/>
        <v>1.009051952496427</v>
      </c>
      <c r="F14" s="55">
        <f t="shared" ref="F14:F43" si="21">F13*D14^(E14-1)</f>
        <v>1.9828782959111831E-3</v>
      </c>
      <c r="G14" s="56">
        <f t="shared" si="5"/>
        <v>-11.131909080798309</v>
      </c>
      <c r="H14" s="57">
        <f t="shared" si="6"/>
        <v>2.0008272160519673E-3</v>
      </c>
      <c r="I14" s="56">
        <f t="shared" si="7"/>
        <v>-2.1807220965652796</v>
      </c>
      <c r="J14" s="58">
        <f t="shared" si="8"/>
        <v>1.0750624973439526</v>
      </c>
      <c r="K14" s="55">
        <f t="shared" ref="K14:K43" si="22">K13*D14^(J14-1)</f>
        <v>1.412866927075136E-4</v>
      </c>
      <c r="L14" s="56">
        <f t="shared" si="9"/>
        <v>-92.862326115482503</v>
      </c>
      <c r="M14" s="57">
        <f t="shared" si="10"/>
        <v>1.518920247036072E-4</v>
      </c>
      <c r="N14" s="56">
        <f t="shared" si="11"/>
        <v>-24.770306878926451</v>
      </c>
      <c r="O14" s="59">
        <f t="shared" ref="O14:O43" si="23">(N13-N14)/(I13-I14)</f>
        <v>7.4067688702871894</v>
      </c>
      <c r="P14" s="59">
        <f t="shared" si="12"/>
        <v>-7.3245301064042145</v>
      </c>
      <c r="Q14" s="66">
        <v>29</v>
      </c>
      <c r="R14" s="67">
        <f t="shared" si="13"/>
        <v>302.16000000000003</v>
      </c>
      <c r="S14" s="64">
        <f t="shared" si="14"/>
        <v>9.0112291405297249</v>
      </c>
      <c r="T14" s="68">
        <f t="shared" si="15"/>
        <v>1.009051952496427</v>
      </c>
      <c r="U14" s="51">
        <v>29</v>
      </c>
      <c r="V14" s="61">
        <f t="shared" si="16"/>
        <v>302.16000000000003</v>
      </c>
      <c r="W14" s="64">
        <f t="shared" si="17"/>
        <v>72.37879695387447</v>
      </c>
      <c r="X14" s="63">
        <f t="shared" si="18"/>
        <v>1.0750624973439526</v>
      </c>
      <c r="Y14" s="26" t="s">
        <v>37</v>
      </c>
      <c r="Z14" s="27"/>
      <c r="AA14" s="28" t="s">
        <v>25</v>
      </c>
      <c r="AB14" s="27"/>
      <c r="AC14" s="27"/>
      <c r="AD14" s="27"/>
      <c r="AE14" s="27"/>
      <c r="AF14" s="29"/>
      <c r="AG14" t="s">
        <v>23</v>
      </c>
      <c r="AH14" t="s">
        <v>34</v>
      </c>
      <c r="AI14">
        <v>20</v>
      </c>
      <c r="AJ14" s="23">
        <v>23.130000000000003</v>
      </c>
    </row>
    <row r="15" spans="1:36">
      <c r="A15" s="51">
        <v>28</v>
      </c>
      <c r="B15" s="52">
        <f t="shared" si="3"/>
        <v>37.413951999999995</v>
      </c>
      <c r="C15" s="65">
        <f t="shared" si="19"/>
        <v>0.89186630426853941</v>
      </c>
      <c r="D15" s="65">
        <f t="shared" si="20"/>
        <v>0.94409613390951164</v>
      </c>
      <c r="E15" s="54">
        <f t="shared" si="4"/>
        <v>1.0091309369205281</v>
      </c>
      <c r="F15" s="55">
        <f t="shared" si="21"/>
        <v>1.9818370071195725E-3</v>
      </c>
      <c r="G15" s="56">
        <f t="shared" si="5"/>
        <v>-11.651203311603521</v>
      </c>
      <c r="H15" s="57">
        <f t="shared" si="6"/>
        <v>1.9999330358183498E-3</v>
      </c>
      <c r="I15" s="56">
        <f t="shared" si="7"/>
        <v>-2.6266527935617789</v>
      </c>
      <c r="J15" s="58">
        <f t="shared" si="8"/>
        <v>1.0761081688844965</v>
      </c>
      <c r="K15" s="55">
        <f t="shared" si="22"/>
        <v>1.4066944996249088E-4</v>
      </c>
      <c r="L15" s="56">
        <f t="shared" si="9"/>
        <v>-96.8253613965272</v>
      </c>
      <c r="M15" s="57">
        <f t="shared" si="10"/>
        <v>1.5137554421712536E-4</v>
      </c>
      <c r="N15" s="56">
        <f t="shared" si="11"/>
        <v>-28.086393469500038</v>
      </c>
      <c r="O15" s="59">
        <f t="shared" si="23"/>
        <v>7.4363272430191518</v>
      </c>
      <c r="P15" s="59">
        <f t="shared" si="12"/>
        <v>-7.0731711210058066</v>
      </c>
      <c r="Q15" s="60">
        <v>28</v>
      </c>
      <c r="R15" s="67">
        <f t="shared" si="13"/>
        <v>301.16000000000003</v>
      </c>
      <c r="S15" s="64">
        <f t="shared" si="14"/>
        <v>9.0895019517360574</v>
      </c>
      <c r="T15" s="68">
        <f t="shared" si="15"/>
        <v>1.0091309369205281</v>
      </c>
      <c r="U15" s="60">
        <v>28</v>
      </c>
      <c r="V15" s="61">
        <f t="shared" si="16"/>
        <v>301.16000000000003</v>
      </c>
      <c r="W15" s="64">
        <f t="shared" si="17"/>
        <v>73.350985389984757</v>
      </c>
      <c r="X15" s="63">
        <f t="shared" si="18"/>
        <v>1.0761081688844965</v>
      </c>
      <c r="Y15" s="30"/>
      <c r="Z15" s="31">
        <v>0</v>
      </c>
      <c r="AA15" s="32">
        <v>5</v>
      </c>
      <c r="AB15" s="31">
        <v>10</v>
      </c>
      <c r="AC15" s="31">
        <v>15</v>
      </c>
      <c r="AD15" s="31">
        <v>20</v>
      </c>
      <c r="AE15" s="31">
        <v>25</v>
      </c>
      <c r="AF15" s="2">
        <v>30</v>
      </c>
      <c r="AG15">
        <v>30</v>
      </c>
      <c r="AH15" s="22">
        <f t="shared" ref="AH15:AH45" si="24">0.000498*AG15^3+0.009352*AG15^2+0.468746*AG15+6.025</f>
        <v>41.950179999999996</v>
      </c>
      <c r="AI15">
        <v>25</v>
      </c>
      <c r="AJ15" s="23">
        <v>31.33</v>
      </c>
    </row>
    <row r="16" spans="1:36">
      <c r="A16" s="51">
        <v>27</v>
      </c>
      <c r="B16" s="52">
        <f t="shared" si="3"/>
        <v>35.300883999999996</v>
      </c>
      <c r="C16" s="65">
        <f t="shared" si="19"/>
        <v>0.84149541193863764</v>
      </c>
      <c r="D16" s="65">
        <f t="shared" si="20"/>
        <v>0.94352192465527296</v>
      </c>
      <c r="E16" s="54">
        <f t="shared" si="4"/>
        <v>1.0092107337902723</v>
      </c>
      <c r="F16" s="55">
        <f t="shared" si="21"/>
        <v>1.9807760724873465E-3</v>
      </c>
      <c r="G16" s="56">
        <f t="shared" si="5"/>
        <v>-12.180294989354357</v>
      </c>
      <c r="H16" s="57">
        <f t="shared" si="6"/>
        <v>1.9990204735891685E-3</v>
      </c>
      <c r="I16" s="56">
        <f t="shared" si="7"/>
        <v>-3.0817506537160755</v>
      </c>
      <c r="J16" s="58">
        <f t="shared" si="8"/>
        <v>1.0771683633336855</v>
      </c>
      <c r="K16" s="55">
        <f t="shared" si="22"/>
        <v>1.4003978721133101E-4</v>
      </c>
      <c r="L16" s="56">
        <f t="shared" si="9"/>
        <v>-100.86813989514599</v>
      </c>
      <c r="M16" s="57">
        <f t="shared" si="10"/>
        <v>1.5084642839202701E-4</v>
      </c>
      <c r="N16" s="56">
        <f t="shared" si="11"/>
        <v>-31.483605829682016</v>
      </c>
      <c r="O16" s="59">
        <f t="shared" si="23"/>
        <v>7.4647952838762768</v>
      </c>
      <c r="P16" s="59">
        <f t="shared" si="12"/>
        <v>-6.8296005999534124</v>
      </c>
      <c r="Q16" s="66">
        <v>27</v>
      </c>
      <c r="R16" s="67">
        <f t="shared" si="13"/>
        <v>300.16000000000003</v>
      </c>
      <c r="S16" s="64">
        <f t="shared" si="14"/>
        <v>9.1685736678320247</v>
      </c>
      <c r="T16" s="68">
        <f t="shared" si="15"/>
        <v>1.0092107337902723</v>
      </c>
      <c r="U16" s="51">
        <v>27</v>
      </c>
      <c r="V16" s="61">
        <f t="shared" si="16"/>
        <v>300.16000000000003</v>
      </c>
      <c r="W16" s="64">
        <f t="shared" si="17"/>
        <v>74.33571217170315</v>
      </c>
      <c r="X16" s="63">
        <f t="shared" si="18"/>
        <v>1.0771683633336855</v>
      </c>
      <c r="Y16" s="30" t="s">
        <v>26</v>
      </c>
      <c r="Z16" s="33">
        <f t="shared" ref="Z16:AF16" si="25">Z15-$AH$7</f>
        <v>273.16000000000003</v>
      </c>
      <c r="AA16" s="33">
        <f t="shared" si="25"/>
        <v>278.16000000000003</v>
      </c>
      <c r="AB16" s="33">
        <f t="shared" si="25"/>
        <v>283.16000000000003</v>
      </c>
      <c r="AC16" s="33">
        <f t="shared" si="25"/>
        <v>288.16000000000003</v>
      </c>
      <c r="AD16" s="33">
        <f t="shared" si="25"/>
        <v>293.16000000000003</v>
      </c>
      <c r="AE16" s="33">
        <f t="shared" si="25"/>
        <v>298.16000000000003</v>
      </c>
      <c r="AF16" s="34">
        <f t="shared" si="25"/>
        <v>303.16000000000003</v>
      </c>
      <c r="AG16">
        <v>29</v>
      </c>
      <c r="AH16" s="22">
        <f t="shared" si="24"/>
        <v>39.629387999999999</v>
      </c>
      <c r="AI16">
        <v>30</v>
      </c>
      <c r="AJ16" s="23">
        <v>41.959999999999994</v>
      </c>
    </row>
    <row r="17" spans="1:38" ht="20.25">
      <c r="A17" s="51">
        <v>26</v>
      </c>
      <c r="B17" s="52">
        <f t="shared" si="3"/>
        <v>33.287196000000002</v>
      </c>
      <c r="C17" s="65">
        <f t="shared" si="19"/>
        <v>0.7934935201708313</v>
      </c>
      <c r="D17" s="65">
        <f t="shared" si="20"/>
        <v>0.94295644267718637</v>
      </c>
      <c r="E17" s="54">
        <f t="shared" si="4"/>
        <v>1.0092913541999848</v>
      </c>
      <c r="F17" s="55">
        <f t="shared" si="21"/>
        <v>1.9796953995911372E-3</v>
      </c>
      <c r="G17" s="56">
        <f t="shared" si="5"/>
        <v>-12.719230205896048</v>
      </c>
      <c r="H17" s="57">
        <f t="shared" si="6"/>
        <v>1.9980894507568188E-3</v>
      </c>
      <c r="I17" s="56">
        <f t="shared" si="7"/>
        <v>-3.5460548789054691</v>
      </c>
      <c r="J17" s="58">
        <f t="shared" si="8"/>
        <v>1.0782433229225032</v>
      </c>
      <c r="K17" s="55">
        <f t="shared" si="22"/>
        <v>1.393976918374527E-4</v>
      </c>
      <c r="L17" s="56">
        <f t="shared" si="9"/>
        <v>-104.99074261667596</v>
      </c>
      <c r="M17" s="57">
        <f t="shared" si="10"/>
        <v>1.5030463045454212E-4</v>
      </c>
      <c r="N17" s="56">
        <f t="shared" si="11"/>
        <v>-34.962244272602746</v>
      </c>
      <c r="O17" s="59">
        <f t="shared" si="23"/>
        <v>7.4921533214602203</v>
      </c>
      <c r="P17" s="59">
        <f t="shared" si="12"/>
        <v>-6.5938052413589929</v>
      </c>
      <c r="Q17" s="60">
        <v>26</v>
      </c>
      <c r="R17" s="67">
        <f t="shared" si="13"/>
        <v>299.16000000000003</v>
      </c>
      <c r="S17" s="64">
        <f t="shared" si="14"/>
        <v>9.2484550910271679</v>
      </c>
      <c r="T17" s="68">
        <f t="shared" si="15"/>
        <v>1.0092913541999848</v>
      </c>
      <c r="U17" s="60">
        <v>26</v>
      </c>
      <c r="V17" s="61">
        <f t="shared" si="16"/>
        <v>299.16000000000003</v>
      </c>
      <c r="W17" s="64">
        <f t="shared" si="17"/>
        <v>75.333164013313066</v>
      </c>
      <c r="X17" s="63">
        <f t="shared" si="18"/>
        <v>1.0782433229225032</v>
      </c>
      <c r="Y17" s="35" t="s">
        <v>27</v>
      </c>
      <c r="Z17" s="36">
        <f t="shared" ref="Z17:AF17" si="26">24844000*Z16^-2-76248*Z16^-1+0.05261*1000</f>
        <v>106.43324924620843</v>
      </c>
      <c r="AA17" s="36">
        <f t="shared" si="26"/>
        <v>99.588364500387044</v>
      </c>
      <c r="AB17" s="36">
        <f t="shared" si="26"/>
        <v>93.189111199596866</v>
      </c>
      <c r="AC17" s="36">
        <f t="shared" si="26"/>
        <v>87.20186256262717</v>
      </c>
      <c r="AD17" s="36">
        <f t="shared" si="26"/>
        <v>81.595985299503681</v>
      </c>
      <c r="AE17" s="36">
        <f t="shared" si="26"/>
        <v>76.343530954796606</v>
      </c>
      <c r="AF17" s="36">
        <f t="shared" si="26"/>
        <v>71.418963406622751</v>
      </c>
      <c r="AG17">
        <v>28</v>
      </c>
      <c r="AH17" s="22">
        <f t="shared" si="24"/>
        <v>37.413951999999995</v>
      </c>
    </row>
    <row r="18" spans="1:38" ht="19.5">
      <c r="A18" s="51">
        <v>25</v>
      </c>
      <c r="B18" s="52">
        <f t="shared" si="3"/>
        <v>31.369900000000001</v>
      </c>
      <c r="C18" s="65">
        <f t="shared" si="19"/>
        <v>0.74778940161877738</v>
      </c>
      <c r="D18" s="65">
        <f t="shared" si="20"/>
        <v>0.94240139662109113</v>
      </c>
      <c r="E18" s="54">
        <f t="shared" si="4"/>
        <v>1.0093728094336676</v>
      </c>
      <c r="F18" s="55">
        <f t="shared" si="21"/>
        <v>1.9785949307876177E-3</v>
      </c>
      <c r="G18" s="56">
        <f t="shared" si="5"/>
        <v>-13.268037708149883</v>
      </c>
      <c r="H18" s="57">
        <f t="shared" si="6"/>
        <v>1.997139924020311E-3</v>
      </c>
      <c r="I18" s="56">
        <f t="shared" si="7"/>
        <v>-4.0195870634793796</v>
      </c>
      <c r="J18" s="58">
        <f t="shared" si="8"/>
        <v>1.0793332948739489</v>
      </c>
      <c r="K18" s="55">
        <f t="shared" si="22"/>
        <v>1.3874317652623155E-4</v>
      </c>
      <c r="L18" s="56">
        <f t="shared" si="9"/>
        <v>-109.19308811408312</v>
      </c>
      <c r="M18" s="57">
        <f t="shared" si="10"/>
        <v>1.4975012986133542E-4</v>
      </c>
      <c r="N18" s="56">
        <f t="shared" si="11"/>
        <v>-38.522440697685845</v>
      </c>
      <c r="O18" s="59">
        <f t="shared" si="23"/>
        <v>7.5183832082852051</v>
      </c>
      <c r="P18" s="59">
        <f t="shared" si="12"/>
        <v>-6.3657441898508083</v>
      </c>
      <c r="Q18" s="66">
        <v>25</v>
      </c>
      <c r="R18" s="67">
        <f t="shared" si="13"/>
        <v>298.16000000000003</v>
      </c>
      <c r="S18" s="64">
        <f t="shared" si="14"/>
        <v>9.3291572060142549</v>
      </c>
      <c r="T18" s="68">
        <f t="shared" si="15"/>
        <v>1.0093728094336676</v>
      </c>
      <c r="U18" s="51">
        <v>25</v>
      </c>
      <c r="V18" s="61">
        <f t="shared" si="16"/>
        <v>298.16000000000003</v>
      </c>
      <c r="W18" s="64">
        <f t="shared" si="17"/>
        <v>76.343530954796606</v>
      </c>
      <c r="X18" s="63">
        <f t="shared" si="18"/>
        <v>1.0793332948739489</v>
      </c>
      <c r="Y18" s="38" t="s">
        <v>38</v>
      </c>
      <c r="Z18" s="39">
        <f t="shared" ref="Z18:AF18" si="27">EXP(Z17/1000)</f>
        <v>1.1123036768587287</v>
      </c>
      <c r="AA18" s="39">
        <f t="shared" si="27"/>
        <v>1.1047160841119532</v>
      </c>
      <c r="AB18" s="39">
        <f t="shared" si="27"/>
        <v>1.0976692971988744</v>
      </c>
      <c r="AC18" s="39">
        <f t="shared" si="27"/>
        <v>1.0911169131453013</v>
      </c>
      <c r="AD18" s="39">
        <f t="shared" si="27"/>
        <v>1.0850173583020339</v>
      </c>
      <c r="AE18" s="39">
        <f t="shared" si="27"/>
        <v>1.0793332948739489</v>
      </c>
      <c r="AF18" s="40">
        <f t="shared" si="27"/>
        <v>1.0740311113522301</v>
      </c>
      <c r="AG18">
        <v>27</v>
      </c>
      <c r="AH18" s="22">
        <f t="shared" si="24"/>
        <v>35.300883999999996</v>
      </c>
    </row>
    <row r="19" spans="1:38">
      <c r="A19" s="51">
        <v>24</v>
      </c>
      <c r="B19" s="52">
        <f t="shared" si="3"/>
        <v>29.546008</v>
      </c>
      <c r="C19" s="65">
        <f t="shared" si="19"/>
        <v>0.70431182893613342</v>
      </c>
      <c r="D19" s="65">
        <f t="shared" si="20"/>
        <v>0.94185853317989543</v>
      </c>
      <c r="E19" s="54">
        <f t="shared" si="4"/>
        <v>1.0094551109689023</v>
      </c>
      <c r="F19" s="55">
        <f t="shared" si="21"/>
        <v>1.9774746451607871E-3</v>
      </c>
      <c r="G19" s="56">
        <f t="shared" si="5"/>
        <v>-13.826727926996242</v>
      </c>
      <c r="H19" s="57">
        <f t="shared" si="6"/>
        <v>1.9961718873689731E-3</v>
      </c>
      <c r="I19" s="56">
        <f t="shared" si="7"/>
        <v>-4.5023502049804653</v>
      </c>
      <c r="J19" s="58">
        <f t="shared" si="8"/>
        <v>1.0804385315274307</v>
      </c>
      <c r="K19" s="55">
        <f t="shared" si="22"/>
        <v>1.3807628049908107E-4</v>
      </c>
      <c r="L19" s="56">
        <f t="shared" si="9"/>
        <v>-113.47492456448749</v>
      </c>
      <c r="M19" s="57">
        <f t="shared" si="10"/>
        <v>1.4918293374119678E-4</v>
      </c>
      <c r="N19" s="56">
        <f t="shared" si="11"/>
        <v>-42.164149334209981</v>
      </c>
      <c r="O19" s="59">
        <f t="shared" si="23"/>
        <v>7.5434686774154764</v>
      </c>
      <c r="P19" s="59">
        <f t="shared" si="12"/>
        <v>-6.1453476943662579</v>
      </c>
      <c r="Q19" s="60">
        <v>24</v>
      </c>
      <c r="R19" s="67">
        <f t="shared" si="13"/>
        <v>297.16000000000003</v>
      </c>
      <c r="S19" s="64">
        <f t="shared" si="14"/>
        <v>9.4106911836738796</v>
      </c>
      <c r="T19" s="68">
        <f t="shared" si="15"/>
        <v>1.0094551109689023</v>
      </c>
      <c r="U19" s="60">
        <v>24</v>
      </c>
      <c r="V19" s="61">
        <f t="shared" si="16"/>
        <v>297.16000000000003</v>
      </c>
      <c r="W19" s="64">
        <f t="shared" si="17"/>
        <v>77.367006431649529</v>
      </c>
      <c r="X19" s="63">
        <f t="shared" si="18"/>
        <v>1.0804385315274307</v>
      </c>
      <c r="AG19">
        <v>26</v>
      </c>
      <c r="AH19" s="22">
        <f t="shared" si="24"/>
        <v>33.287196000000002</v>
      </c>
    </row>
    <row r="20" spans="1:38">
      <c r="A20" s="51">
        <v>23</v>
      </c>
      <c r="B20" s="52">
        <f t="shared" si="3"/>
        <v>27.812531999999997</v>
      </c>
      <c r="C20" s="65">
        <f t="shared" si="19"/>
        <v>0.6629895747765564</v>
      </c>
      <c r="D20" s="65">
        <f t="shared" si="20"/>
        <v>0.94132960364730134</v>
      </c>
      <c r="E20" s="54">
        <f t="shared" si="4"/>
        <v>1.0095382704808511</v>
      </c>
      <c r="F20" s="55">
        <f t="shared" si="21"/>
        <v>1.9763345598534585E-3</v>
      </c>
      <c r="G20" s="56">
        <f t="shared" si="5"/>
        <v>-14.395292313256313</v>
      </c>
      <c r="H20" s="57">
        <f t="shared" si="6"/>
        <v>1.9951853734459946E-3</v>
      </c>
      <c r="I20" s="56">
        <f t="shared" si="7"/>
        <v>-4.9943280241399046</v>
      </c>
      <c r="J20" s="58">
        <f t="shared" si="8"/>
        <v>1.0815592904668179</v>
      </c>
      <c r="K20" s="55">
        <f t="shared" si="22"/>
        <v>1.3739707034552282E-4</v>
      </c>
      <c r="L20" s="56">
        <f t="shared" si="9"/>
        <v>-117.83582442681973</v>
      </c>
      <c r="M20" s="57">
        <f t="shared" si="10"/>
        <v>1.4860307791512314E-4</v>
      </c>
      <c r="N20" s="56">
        <f t="shared" si="11"/>
        <v>-45.887140191825715</v>
      </c>
      <c r="O20" s="59">
        <f t="shared" si="23"/>
        <v>7.5673957496225945</v>
      </c>
      <c r="P20" s="59">
        <f t="shared" si="12"/>
        <v>-5.9325159987064779</v>
      </c>
      <c r="Q20" s="66">
        <v>23</v>
      </c>
      <c r="R20" s="67">
        <f t="shared" si="13"/>
        <v>296.16000000000003</v>
      </c>
      <c r="S20" s="64">
        <f t="shared" si="14"/>
        <v>9.4930683848670867</v>
      </c>
      <c r="T20" s="68">
        <f t="shared" si="15"/>
        <v>1.0095382704808511</v>
      </c>
      <c r="U20" s="51">
        <v>23</v>
      </c>
      <c r="V20" s="61">
        <f t="shared" si="16"/>
        <v>296.16000000000003</v>
      </c>
      <c r="W20" s="64">
        <f t="shared" si="17"/>
        <v>78.40378734639323</v>
      </c>
      <c r="X20" s="63">
        <f t="shared" si="18"/>
        <v>1.0815592904668179</v>
      </c>
      <c r="AG20">
        <v>25</v>
      </c>
      <c r="AH20" s="22">
        <f t="shared" si="24"/>
        <v>31.369900000000001</v>
      </c>
    </row>
    <row r="21" spans="1:38">
      <c r="A21" s="51">
        <v>22</v>
      </c>
      <c r="B21" s="52">
        <f t="shared" si="3"/>
        <v>26.166483999999997</v>
      </c>
      <c r="C21" s="65">
        <f t="shared" si="19"/>
        <v>0.62375141179370386</v>
      </c>
      <c r="D21" s="65">
        <f t="shared" si="20"/>
        <v>0.94081631977987479</v>
      </c>
      <c r="E21" s="54">
        <f t="shared" si="4"/>
        <v>1.0096222998463515</v>
      </c>
      <c r="F21" s="55">
        <f t="shared" si="21"/>
        <v>1.9751747305324879E-3</v>
      </c>
      <c r="G21" s="56">
        <f t="shared" si="5"/>
        <v>-14.973703105681246</v>
      </c>
      <c r="H21" s="57">
        <f t="shared" si="6"/>
        <v>1.9941804540386083E-3</v>
      </c>
      <c r="I21" s="56">
        <f t="shared" si="7"/>
        <v>-5.4954847204227164</v>
      </c>
      <c r="J21" s="58">
        <f t="shared" si="8"/>
        <v>1.0826958346522748</v>
      </c>
      <c r="K21" s="55">
        <f t="shared" si="22"/>
        <v>1.3670564030107308E-4</v>
      </c>
      <c r="L21" s="56">
        <f t="shared" si="9"/>
        <v>-122.27518265763671</v>
      </c>
      <c r="M21" s="57">
        <f t="shared" si="10"/>
        <v>1.4801062732744397E-4</v>
      </c>
      <c r="N21" s="56">
        <f t="shared" si="11"/>
        <v>-49.690996292494518</v>
      </c>
      <c r="O21" s="59">
        <f t="shared" si="23"/>
        <v>7.5901531973588918</v>
      </c>
      <c r="P21" s="59">
        <f t="shared" si="12"/>
        <v>-5.7271185291127864</v>
      </c>
      <c r="Q21" s="60">
        <v>22</v>
      </c>
      <c r="R21" s="67">
        <f t="shared" si="13"/>
        <v>295.16000000000003</v>
      </c>
      <c r="S21" s="64">
        <f t="shared" si="14"/>
        <v>9.5763003643182856</v>
      </c>
      <c r="T21" s="68">
        <f t="shared" si="15"/>
        <v>1.0096222998463515</v>
      </c>
      <c r="U21" s="60">
        <v>22</v>
      </c>
      <c r="V21" s="61">
        <f t="shared" si="16"/>
        <v>295.16000000000003</v>
      </c>
      <c r="W21" s="64">
        <f t="shared" si="17"/>
        <v>79.45407414182948</v>
      </c>
      <c r="X21" s="63">
        <f t="shared" si="18"/>
        <v>1.0826958346522748</v>
      </c>
      <c r="AB21" s="30"/>
      <c r="AG21">
        <v>24</v>
      </c>
      <c r="AH21" s="22">
        <f t="shared" si="24"/>
        <v>29.546008</v>
      </c>
    </row>
    <row r="22" spans="1:38">
      <c r="A22" s="51">
        <v>21</v>
      </c>
      <c r="B22" s="52">
        <f t="shared" si="3"/>
        <v>24.604875999999997</v>
      </c>
      <c r="C22" s="65">
        <f t="shared" si="19"/>
        <v>0.586526112641233</v>
      </c>
      <c r="D22" s="65">
        <f t="shared" si="20"/>
        <v>0.94032029675825002</v>
      </c>
      <c r="E22" s="54">
        <f t="shared" si="4"/>
        <v>1.0097072111481138</v>
      </c>
      <c r="F22" s="55">
        <f t="shared" si="21"/>
        <v>1.9739952506783115E-3</v>
      </c>
      <c r="G22" s="56">
        <f t="shared" si="5"/>
        <v>-15.561913685262496</v>
      </c>
      <c r="H22" s="57">
        <f t="shared" si="6"/>
        <v>1.9931572393820196E-3</v>
      </c>
      <c r="I22" s="56">
        <f t="shared" si="7"/>
        <v>-6.0057653191604166</v>
      </c>
      <c r="J22" s="58">
        <f t="shared" si="8"/>
        <v>1.0838484325560036</v>
      </c>
      <c r="K22" s="55">
        <f t="shared" si="22"/>
        <v>1.3600211178509236E-4</v>
      </c>
      <c r="L22" s="56">
        <f t="shared" si="9"/>
        <v>-126.79221967837961</v>
      </c>
      <c r="M22" s="57">
        <f t="shared" si="10"/>
        <v>1.4740567568257874E-4</v>
      </c>
      <c r="N22" s="56">
        <f t="shared" si="11"/>
        <v>-53.575116002704704</v>
      </c>
      <c r="O22" s="59">
        <f t="shared" si="23"/>
        <v>7.6117330735647704</v>
      </c>
      <c r="P22" s="59">
        <f t="shared" si="12"/>
        <v>-5.5289934494213711</v>
      </c>
      <c r="Q22" s="66">
        <v>21</v>
      </c>
      <c r="R22" s="67">
        <f t="shared" si="13"/>
        <v>294.16000000000003</v>
      </c>
      <c r="S22" s="64">
        <f t="shared" si="14"/>
        <v>9.6603988745909959</v>
      </c>
      <c r="T22" s="68">
        <f t="shared" si="15"/>
        <v>1.0097072111481138</v>
      </c>
      <c r="U22" s="51">
        <v>21</v>
      </c>
      <c r="V22" s="61">
        <f t="shared" si="16"/>
        <v>294.16000000000003</v>
      </c>
      <c r="W22" s="64">
        <f t="shared" si="17"/>
        <v>80.518070876085901</v>
      </c>
      <c r="X22" s="63">
        <f t="shared" si="18"/>
        <v>1.0838484325560036</v>
      </c>
      <c r="AA22" s="27"/>
      <c r="AB22" s="31"/>
      <c r="AC22" s="33"/>
      <c r="AD22" s="36"/>
      <c r="AE22" s="39"/>
      <c r="AG22">
        <v>23</v>
      </c>
      <c r="AH22" s="22">
        <f t="shared" si="24"/>
        <v>27.812531999999997</v>
      </c>
    </row>
    <row r="23" spans="1:38">
      <c r="A23" s="51">
        <v>20</v>
      </c>
      <c r="B23" s="52">
        <f t="shared" si="3"/>
        <v>23.124719999999996</v>
      </c>
      <c r="C23" s="65">
        <f t="shared" si="19"/>
        <v>0.55124244997280103</v>
      </c>
      <c r="D23" s="65">
        <f t="shared" si="20"/>
        <v>0.93984298071650507</v>
      </c>
      <c r="E23" s="54">
        <f t="shared" si="4"/>
        <v>1.0097930166790168</v>
      </c>
      <c r="F23" s="55">
        <f t="shared" si="21"/>
        <v>1.972796249320338E-3</v>
      </c>
      <c r="G23" s="56">
        <f t="shared" si="5"/>
        <v>-16.15985970459899</v>
      </c>
      <c r="H23" s="57">
        <f t="shared" si="6"/>
        <v>1.9921158758942339E-3</v>
      </c>
      <c r="I23" s="56">
        <f t="shared" si="7"/>
        <v>-6.5250968011999477</v>
      </c>
      <c r="J23" s="58">
        <f t="shared" si="8"/>
        <v>1.0850173583020339</v>
      </c>
      <c r="K23" s="55">
        <f t="shared" si="22"/>
        <v>1.3528663197380139E-4</v>
      </c>
      <c r="L23" s="56">
        <f t="shared" si="9"/>
        <v>-131.38599053739063</v>
      </c>
      <c r="M23" s="57">
        <f t="shared" si="10"/>
        <v>1.4678834403779347E-4</v>
      </c>
      <c r="N23" s="56">
        <f t="shared" si="11"/>
        <v>-57.538722068741663</v>
      </c>
      <c r="O23" s="59">
        <f t="shared" si="23"/>
        <v>7.6321313132625619</v>
      </c>
      <c r="P23" s="59">
        <f t="shared" si="12"/>
        <v>-5.3379476591420811</v>
      </c>
      <c r="Q23" s="60">
        <v>20</v>
      </c>
      <c r="R23" s="67">
        <f t="shared" si="13"/>
        <v>293.16000000000003</v>
      </c>
      <c r="S23" s="64">
        <f t="shared" si="14"/>
        <v>9.7453758701588988</v>
      </c>
      <c r="T23" s="68">
        <f t="shared" si="15"/>
        <v>1.0097930166790168</v>
      </c>
      <c r="U23" s="60">
        <v>20</v>
      </c>
      <c r="V23" s="61">
        <f t="shared" si="16"/>
        <v>293.16000000000003</v>
      </c>
      <c r="W23" s="64">
        <f t="shared" si="17"/>
        <v>81.595985299503681</v>
      </c>
      <c r="X23" s="63">
        <f t="shared" si="18"/>
        <v>1.0850173583020339</v>
      </c>
      <c r="AA23" s="28"/>
      <c r="AB23" s="32"/>
      <c r="AC23" s="33"/>
      <c r="AD23" s="36"/>
      <c r="AE23" s="39"/>
      <c r="AG23">
        <v>22</v>
      </c>
      <c r="AH23" s="22">
        <f t="shared" si="24"/>
        <v>26.166483999999997</v>
      </c>
    </row>
    <row r="24" spans="1:38">
      <c r="A24" s="51">
        <v>19</v>
      </c>
      <c r="B24" s="52">
        <f t="shared" si="3"/>
        <v>21.723027999999999</v>
      </c>
      <c r="C24" s="65">
        <f t="shared" si="19"/>
        <v>0.51782919644206538</v>
      </c>
      <c r="D24" s="65">
        <f t="shared" si="20"/>
        <v>0.93938555796567502</v>
      </c>
      <c r="E24" s="54">
        <f t="shared" si="4"/>
        <v>1.0098797289465131</v>
      </c>
      <c r="F24" s="55">
        <f t="shared" si="21"/>
        <v>1.9715778867596847E-3</v>
      </c>
      <c r="G24" s="56">
        <f t="shared" si="5"/>
        <v>-16.767461220983048</v>
      </c>
      <c r="H24" s="57">
        <f t="shared" si="6"/>
        <v>1.9910565418778097E-3</v>
      </c>
      <c r="I24" s="56">
        <f t="shared" si="7"/>
        <v>-7.0533902464543496</v>
      </c>
      <c r="J24" s="58">
        <f t="shared" si="8"/>
        <v>1.0862028918101958</v>
      </c>
      <c r="K24" s="55">
        <f t="shared" si="22"/>
        <v>1.3455937113903573E-4</v>
      </c>
      <c r="L24" s="56">
        <f t="shared" si="9"/>
        <v>-136.05540199656031</v>
      </c>
      <c r="M24" s="57">
        <f t="shared" si="10"/>
        <v>1.4615877805138202E-4</v>
      </c>
      <c r="N24" s="56">
        <f t="shared" si="11"/>
        <v>-61.580879284866555</v>
      </c>
      <c r="O24" s="59">
        <f t="shared" si="23"/>
        <v>7.6513484171252095</v>
      </c>
      <c r="P24" s="59">
        <f t="shared" si="12"/>
        <v>-5.1537573132317576</v>
      </c>
      <c r="Q24" s="66">
        <v>19</v>
      </c>
      <c r="R24" s="67">
        <f t="shared" si="13"/>
        <v>292.16000000000003</v>
      </c>
      <c r="S24" s="64">
        <f t="shared" si="14"/>
        <v>9.8312435115749253</v>
      </c>
      <c r="T24" s="68">
        <f t="shared" si="15"/>
        <v>1.0098797289465131</v>
      </c>
      <c r="U24" s="51">
        <v>19</v>
      </c>
      <c r="V24" s="61">
        <f t="shared" si="16"/>
        <v>292.16000000000003</v>
      </c>
      <c r="W24" s="64">
        <f t="shared" si="17"/>
        <v>82.688028933417613</v>
      </c>
      <c r="X24" s="63">
        <f t="shared" si="18"/>
        <v>1.0862028918101958</v>
      </c>
      <c r="AA24" s="27"/>
      <c r="AB24" s="31"/>
      <c r="AC24" s="33"/>
      <c r="AD24" s="36"/>
      <c r="AE24" s="39"/>
      <c r="AG24">
        <v>21</v>
      </c>
      <c r="AH24" s="22">
        <f t="shared" si="24"/>
        <v>24.604875999999997</v>
      </c>
      <c r="AI24" t="s">
        <v>21</v>
      </c>
      <c r="AJ24" t="s">
        <v>22</v>
      </c>
      <c r="AK24" t="s">
        <v>21</v>
      </c>
      <c r="AL24" t="s">
        <v>22</v>
      </c>
    </row>
    <row r="25" spans="1:38">
      <c r="A25" s="51">
        <v>18</v>
      </c>
      <c r="B25" s="52">
        <f t="shared" si="3"/>
        <v>20.396812000000001</v>
      </c>
      <c r="C25" s="65">
        <f t="shared" si="19"/>
        <v>0.48621512470268308</v>
      </c>
      <c r="D25" s="65">
        <f t="shared" si="20"/>
        <v>0.93894884267515555</v>
      </c>
      <c r="E25" s="54">
        <f t="shared" si="4"/>
        <v>1.0099673606771387</v>
      </c>
      <c r="F25" s="55">
        <f t="shared" si="21"/>
        <v>1.9703403477285713E-3</v>
      </c>
      <c r="G25" s="56">
        <f t="shared" si="5"/>
        <v>-17.384626107833977</v>
      </c>
      <c r="H25" s="57">
        <f t="shared" si="6"/>
        <v>1.9899794406311008E-3</v>
      </c>
      <c r="I25" s="56">
        <f t="shared" si="7"/>
        <v>-7.590544269349242</v>
      </c>
      <c r="J25" s="58">
        <f t="shared" si="8"/>
        <v>1.0874053189444199</v>
      </c>
      <c r="K25" s="55">
        <f t="shared" si="22"/>
        <v>1.3382051843257488E-4</v>
      </c>
      <c r="L25" s="56">
        <f t="shared" si="9"/>
        <v>-140.79923959823503</v>
      </c>
      <c r="M25" s="57">
        <f t="shared" si="10"/>
        <v>1.4551714352748171E-4</v>
      </c>
      <c r="N25" s="56">
        <f t="shared" si="11"/>
        <v>-65.700523098030644</v>
      </c>
      <c r="O25" s="59">
        <f t="shared" si="23"/>
        <v>7.6693902262185993</v>
      </c>
      <c r="P25" s="59">
        <f t="shared" si="12"/>
        <v>-4.9761689432367078</v>
      </c>
      <c r="Q25" s="60">
        <v>18</v>
      </c>
      <c r="R25" s="67">
        <f t="shared" si="13"/>
        <v>291.16000000000003</v>
      </c>
      <c r="S25" s="64">
        <f t="shared" si="14"/>
        <v>9.9180141697409177</v>
      </c>
      <c r="T25" s="68">
        <f t="shared" si="15"/>
        <v>1.0099673606771387</v>
      </c>
      <c r="U25" s="60">
        <v>18</v>
      </c>
      <c r="V25" s="61">
        <f t="shared" si="16"/>
        <v>291.16000000000003</v>
      </c>
      <c r="W25" s="64">
        <f t="shared" si="17"/>
        <v>83.79441715088187</v>
      </c>
      <c r="X25" s="63">
        <f t="shared" si="18"/>
        <v>1.0874053189444199</v>
      </c>
      <c r="AA25" s="27"/>
      <c r="AB25" s="31"/>
      <c r="AC25" s="33"/>
      <c r="AD25" s="36"/>
      <c r="AE25" s="39"/>
      <c r="AG25">
        <v>20</v>
      </c>
      <c r="AH25" s="22">
        <f t="shared" si="24"/>
        <v>23.124719999999996</v>
      </c>
      <c r="AI25" t="s">
        <v>33</v>
      </c>
      <c r="AJ25" t="s">
        <v>33</v>
      </c>
      <c r="AK25" t="s">
        <v>20</v>
      </c>
      <c r="AL25" t="s">
        <v>20</v>
      </c>
    </row>
    <row r="26" spans="1:38">
      <c r="A26" s="51">
        <v>17</v>
      </c>
      <c r="B26" s="52">
        <f t="shared" si="3"/>
        <v>19.143084000000002</v>
      </c>
      <c r="C26" s="65">
        <f t="shared" si="19"/>
        <v>0.45632900740831156</v>
      </c>
      <c r="D26" s="65">
        <f t="shared" si="20"/>
        <v>0.93853313939452898</v>
      </c>
      <c r="E26" s="54">
        <f t="shared" si="4"/>
        <v>1.0100559248211365</v>
      </c>
      <c r="F26" s="55">
        <f t="shared" si="21"/>
        <v>1.969083831330258E-3</v>
      </c>
      <c r="G26" s="56">
        <f t="shared" si="5"/>
        <v>-18.011255071684552</v>
      </c>
      <c r="H26" s="57">
        <f t="shared" si="6"/>
        <v>1.9888847903046306E-3</v>
      </c>
      <c r="I26" s="56">
        <f t="shared" si="7"/>
        <v>-8.1364500774832038</v>
      </c>
      <c r="J26" s="58">
        <f t="shared" si="8"/>
        <v>1.0886249316655197</v>
      </c>
      <c r="K26" s="55">
        <f t="shared" si="22"/>
        <v>1.3307027573861984E-4</v>
      </c>
      <c r="L26" s="56">
        <f t="shared" si="9"/>
        <v>-145.61620713566714</v>
      </c>
      <c r="M26" s="57">
        <f t="shared" si="10"/>
        <v>1.4486361983266689E-4</v>
      </c>
      <c r="N26" s="56">
        <f t="shared" si="11"/>
        <v>-69.896501876938075</v>
      </c>
      <c r="O26" s="59">
        <f t="shared" si="23"/>
        <v>7.6862687965352521</v>
      </c>
      <c r="P26" s="59">
        <f t="shared" si="12"/>
        <v>-4.8049012570724443</v>
      </c>
      <c r="Q26" s="66">
        <v>17</v>
      </c>
      <c r="R26" s="67">
        <f t="shared" si="13"/>
        <v>290.16000000000003</v>
      </c>
      <c r="S26" s="64">
        <f t="shared" si="14"/>
        <v>10.005700430280839</v>
      </c>
      <c r="T26" s="68">
        <f t="shared" si="15"/>
        <v>1.0100559248211365</v>
      </c>
      <c r="U26" s="51">
        <v>17</v>
      </c>
      <c r="V26" s="61">
        <f t="shared" si="16"/>
        <v>290.16000000000003</v>
      </c>
      <c r="W26" s="64">
        <f t="shared" si="17"/>
        <v>84.915369259396854</v>
      </c>
      <c r="X26" s="63">
        <f t="shared" si="18"/>
        <v>1.0886249316655197</v>
      </c>
      <c r="AG26">
        <v>19</v>
      </c>
      <c r="AH26" s="22">
        <f t="shared" si="24"/>
        <v>21.723027999999999</v>
      </c>
    </row>
    <row r="27" spans="1:38">
      <c r="A27" s="51">
        <v>16</v>
      </c>
      <c r="B27" s="52">
        <f t="shared" si="3"/>
        <v>17.958855999999997</v>
      </c>
      <c r="C27" s="65">
        <f t="shared" si="19"/>
        <v>0.42809961721260786</v>
      </c>
      <c r="D27" s="65">
        <f t="shared" si="20"/>
        <v>0.93813807639354219</v>
      </c>
      <c r="E27" s="54">
        <f t="shared" si="4"/>
        <v>1.0101454345571919</v>
      </c>
      <c r="F27" s="55">
        <f t="shared" si="21"/>
        <v>1.9678085369834271E-3</v>
      </c>
      <c r="G27" s="56">
        <f t="shared" si="5"/>
        <v>-18.647248661765815</v>
      </c>
      <c r="H27" s="57">
        <f t="shared" si="6"/>
        <v>1.9877728097164758E-3</v>
      </c>
      <c r="I27" s="56">
        <f t="shared" si="7"/>
        <v>-8.6909985455436711</v>
      </c>
      <c r="J27" s="58">
        <f t="shared" si="8"/>
        <v>1.089862028188606</v>
      </c>
      <c r="K27" s="55">
        <f t="shared" si="22"/>
        <v>1.3230884915270606E-4</v>
      </c>
      <c r="L27" s="56">
        <f t="shared" si="9"/>
        <v>-150.5049813630429</v>
      </c>
      <c r="M27" s="57">
        <f t="shared" si="10"/>
        <v>1.4419839068486855E-4</v>
      </c>
      <c r="N27" s="56">
        <f t="shared" si="11"/>
        <v>-74.167636052208337</v>
      </c>
      <c r="O27" s="59">
        <f t="shared" si="23"/>
        <v>7.7020033798101535</v>
      </c>
      <c r="P27" s="59">
        <f t="shared" si="12"/>
        <v>-4.6396476878589681</v>
      </c>
      <c r="Q27" s="60">
        <v>16</v>
      </c>
      <c r="R27" s="67">
        <f t="shared" si="13"/>
        <v>289.16000000000003</v>
      </c>
      <c r="S27" s="64">
        <f t="shared" si="14"/>
        <v>10.094315098020239</v>
      </c>
      <c r="T27" s="68">
        <f t="shared" si="15"/>
        <v>1.0101454345571919</v>
      </c>
      <c r="U27" s="60">
        <v>16</v>
      </c>
      <c r="V27" s="61">
        <f t="shared" si="16"/>
        <v>289.16000000000003</v>
      </c>
      <c r="W27" s="64">
        <f t="shared" si="17"/>
        <v>86.051108585692404</v>
      </c>
      <c r="X27" s="63">
        <f t="shared" si="18"/>
        <v>1.089862028188606</v>
      </c>
      <c r="AG27">
        <v>18</v>
      </c>
      <c r="AH27" s="22">
        <f t="shared" si="24"/>
        <v>20.396812000000001</v>
      </c>
    </row>
    <row r="28" spans="1:38">
      <c r="A28" s="51">
        <v>15</v>
      </c>
      <c r="B28" s="52">
        <f t="shared" si="3"/>
        <v>16.841139999999999</v>
      </c>
      <c r="C28" s="65">
        <f t="shared" si="19"/>
        <v>0.40145572676922964</v>
      </c>
      <c r="D28" s="65">
        <f t="shared" si="20"/>
        <v>0.93776240535588695</v>
      </c>
      <c r="E28" s="54">
        <f t="shared" si="4"/>
        <v>1.0102359032972879</v>
      </c>
      <c r="F28" s="55">
        <f t="shared" si="21"/>
        <v>1.966514645458539E-3</v>
      </c>
      <c r="G28" s="56">
        <f t="shared" si="5"/>
        <v>-19.29251672723964</v>
      </c>
      <c r="H28" s="57">
        <f t="shared" si="6"/>
        <v>1.9866436992021529E-3</v>
      </c>
      <c r="I28" s="56">
        <f t="shared" si="7"/>
        <v>-9.2540897655331023</v>
      </c>
      <c r="J28" s="58">
        <f t="shared" si="8"/>
        <v>1.0911169131453013</v>
      </c>
      <c r="K28" s="55">
        <f t="shared" si="22"/>
        <v>1.31536437573321E-4</v>
      </c>
      <c r="L28" s="56">
        <f t="shared" si="9"/>
        <v>-155.46428524352484</v>
      </c>
      <c r="M28" s="57">
        <f t="shared" si="10"/>
        <v>1.4352163173113165E-4</v>
      </c>
      <c r="N28" s="56">
        <f t="shared" si="11"/>
        <v>-78.512797873954042</v>
      </c>
      <c r="O28" s="59">
        <f t="shared" si="23"/>
        <v>7.7166215126338882</v>
      </c>
      <c r="P28" s="59">
        <f t="shared" si="12"/>
        <v>-4.4800797496892244</v>
      </c>
      <c r="Q28" s="66">
        <v>15</v>
      </c>
      <c r="R28" s="67">
        <f t="shared" si="13"/>
        <v>288.16000000000003</v>
      </c>
      <c r="S28" s="64">
        <f t="shared" si="14"/>
        <v>10.183871201575037</v>
      </c>
      <c r="T28" s="68">
        <f t="shared" si="15"/>
        <v>1.0102359032972879</v>
      </c>
      <c r="U28" s="51">
        <v>15</v>
      </c>
      <c r="V28" s="61">
        <f t="shared" si="16"/>
        <v>288.16000000000003</v>
      </c>
      <c r="W28" s="64">
        <f t="shared" si="17"/>
        <v>87.20186256262717</v>
      </c>
      <c r="X28" s="63">
        <f t="shared" si="18"/>
        <v>1.0911169131453013</v>
      </c>
      <c r="AG28">
        <v>17</v>
      </c>
      <c r="AH28" s="22">
        <f t="shared" si="24"/>
        <v>19.143084000000002</v>
      </c>
    </row>
    <row r="29" spans="1:38">
      <c r="A29" s="51">
        <v>14</v>
      </c>
      <c r="B29" s="52">
        <f t="shared" si="3"/>
        <v>15.786948000000001</v>
      </c>
      <c r="C29" s="65">
        <f t="shared" si="19"/>
        <v>0.37632610873183386</v>
      </c>
      <c r="D29" s="65">
        <f t="shared" si="20"/>
        <v>0.93740376245313561</v>
      </c>
      <c r="E29" s="54">
        <f t="shared" si="4"/>
        <v>1.0103273446916801</v>
      </c>
      <c r="F29" s="55">
        <f t="shared" si="21"/>
        <v>1.9652022939382974E-3</v>
      </c>
      <c r="G29" s="56">
        <f t="shared" si="5"/>
        <v>-19.946990854629256</v>
      </c>
      <c r="H29" s="57">
        <f t="shared" si="6"/>
        <v>1.9854976154166787E-3</v>
      </c>
      <c r="I29" s="56">
        <f t="shared" si="7"/>
        <v>-9.8256456130666479</v>
      </c>
      <c r="J29" s="58">
        <f t="shared" si="8"/>
        <v>1.0923898977509201</v>
      </c>
      <c r="K29" s="55">
        <f t="shared" si="22"/>
        <v>1.3075321781160328E-4</v>
      </c>
      <c r="L29" s="56">
        <f t="shared" si="9"/>
        <v>-160.49298355310893</v>
      </c>
      <c r="M29" s="57">
        <f t="shared" si="10"/>
        <v>1.4283349423582108E-4</v>
      </c>
      <c r="N29" s="56">
        <f t="shared" si="11"/>
        <v>-82.931016142400722</v>
      </c>
      <c r="O29" s="59">
        <f t="shared" si="23"/>
        <v>7.7301602065883275</v>
      </c>
      <c r="P29" s="59">
        <f t="shared" si="12"/>
        <v>-4.3258512378675391</v>
      </c>
      <c r="Q29" s="60">
        <v>14</v>
      </c>
      <c r="R29" s="67">
        <f t="shared" si="13"/>
        <v>287.16000000000003</v>
      </c>
      <c r="S29" s="64">
        <f t="shared" si="14"/>
        <v>10.274381998052657</v>
      </c>
      <c r="T29" s="68">
        <f t="shared" si="15"/>
        <v>1.0103273446916801</v>
      </c>
      <c r="U29" s="60">
        <v>14</v>
      </c>
      <c r="V29" s="61">
        <f t="shared" si="16"/>
        <v>287.16000000000003</v>
      </c>
      <c r="W29" s="64">
        <f t="shared" si="17"/>
        <v>88.367862818262708</v>
      </c>
      <c r="X29" s="63">
        <f t="shared" si="18"/>
        <v>1.0923898977509201</v>
      </c>
      <c r="AG29">
        <v>16</v>
      </c>
      <c r="AH29" s="22">
        <f t="shared" si="24"/>
        <v>17.958855999999997</v>
      </c>
    </row>
    <row r="30" spans="1:38">
      <c r="A30" s="51">
        <v>13</v>
      </c>
      <c r="B30" s="52">
        <f t="shared" si="3"/>
        <v>14.793291999999999</v>
      </c>
      <c r="C30" s="65">
        <f t="shared" si="19"/>
        <v>0.3526395357540778</v>
      </c>
      <c r="D30" s="65">
        <f t="shared" si="20"/>
        <v>0.93705838519262863</v>
      </c>
      <c r="E30" s="54">
        <f t="shared" si="4"/>
        <v>1.010419772633995</v>
      </c>
      <c r="F30" s="55">
        <f t="shared" si="21"/>
        <v>1.963871543855627E-3</v>
      </c>
      <c r="G30" s="56">
        <f t="shared" si="5"/>
        <v>-20.610640407127899</v>
      </c>
      <c r="H30" s="57">
        <f t="shared" si="6"/>
        <v>1.9843346388249755E-3</v>
      </c>
      <c r="I30" s="56">
        <f t="shared" si="7"/>
        <v>-10.405625960016152</v>
      </c>
      <c r="J30" s="58">
        <f t="shared" si="8"/>
        <v>1.0936812999767926</v>
      </c>
      <c r="K30" s="55">
        <f t="shared" si="22"/>
        <v>1.2995932553277534E-4</v>
      </c>
      <c r="L30" s="56">
        <f t="shared" si="9"/>
        <v>-165.59020524702828</v>
      </c>
      <c r="M30" s="57">
        <f t="shared" si="10"/>
        <v>1.4213408409279293E-4</v>
      </c>
      <c r="N30" s="56">
        <f t="shared" si="11"/>
        <v>-87.42161096120104</v>
      </c>
      <c r="O30" s="59">
        <f t="shared" si="23"/>
        <v>7.7426672169484512</v>
      </c>
      <c r="P30" s="59">
        <f t="shared" si="12"/>
        <v>-4.1766032810718201</v>
      </c>
      <c r="Q30" s="66">
        <v>13</v>
      </c>
      <c r="R30" s="67">
        <f t="shared" si="13"/>
        <v>286.16000000000003</v>
      </c>
      <c r="S30" s="64">
        <f t="shared" si="14"/>
        <v>10.36586097786865</v>
      </c>
      <c r="T30" s="68">
        <f t="shared" si="15"/>
        <v>1.010419772633995</v>
      </c>
      <c r="U30" s="51">
        <v>13</v>
      </c>
      <c r="V30" s="61">
        <f t="shared" si="16"/>
        <v>286.16000000000003</v>
      </c>
      <c r="W30" s="64">
        <f t="shared" si="17"/>
        <v>89.549345267175724</v>
      </c>
      <c r="X30" s="63">
        <f t="shared" si="18"/>
        <v>1.0936812999767926</v>
      </c>
      <c r="AG30">
        <v>15</v>
      </c>
      <c r="AH30" s="22">
        <f t="shared" si="24"/>
        <v>16.841139999999999</v>
      </c>
    </row>
    <row r="31" spans="1:38">
      <c r="A31" s="51">
        <v>12</v>
      </c>
      <c r="B31" s="52">
        <f t="shared" si="3"/>
        <v>13.857184</v>
      </c>
      <c r="C31" s="65">
        <f t="shared" si="19"/>
        <v>0.33032478048961889</v>
      </c>
      <c r="D31" s="65">
        <f t="shared" si="20"/>
        <v>0.9367207785799132</v>
      </c>
      <c r="E31" s="54">
        <f t="shared" si="4"/>
        <v>1.0105132012664595</v>
      </c>
      <c r="F31" s="55">
        <f t="shared" si="21"/>
        <v>1.9625223400534715E-3</v>
      </c>
      <c r="G31" s="56">
        <f t="shared" si="5"/>
        <v>-21.283492891745691</v>
      </c>
      <c r="H31" s="57">
        <f t="shared" si="6"/>
        <v>1.9831547324043767E-3</v>
      </c>
      <c r="I31" s="56">
        <f t="shared" si="7"/>
        <v>-10.99404926971037</v>
      </c>
      <c r="J31" s="58">
        <f t="shared" si="8"/>
        <v>1.0949914447279114</v>
      </c>
      <c r="K31" s="55">
        <f t="shared" si="22"/>
        <v>1.2915483123702773E-4</v>
      </c>
      <c r="L31" s="56">
        <f t="shared" si="9"/>
        <v>-170.75549767558439</v>
      </c>
      <c r="M31" s="57">
        <f t="shared" si="10"/>
        <v>1.4142343524982257E-4</v>
      </c>
      <c r="N31" s="56">
        <f t="shared" si="11"/>
        <v>-91.984364367110217</v>
      </c>
      <c r="O31" s="59">
        <f t="shared" si="23"/>
        <v>7.7542023416446169</v>
      </c>
      <c r="P31" s="59">
        <f t="shared" si="12"/>
        <v>-4.0319702094272571</v>
      </c>
      <c r="Q31" s="60">
        <v>12</v>
      </c>
      <c r="R31" s="67">
        <f t="shared" si="13"/>
        <v>285.16000000000003</v>
      </c>
      <c r="S31" s="64">
        <f t="shared" si="14"/>
        <v>10.458321869682052</v>
      </c>
      <c r="T31" s="68">
        <f t="shared" si="15"/>
        <v>1.0105132012664595</v>
      </c>
      <c r="U31" s="60">
        <v>12</v>
      </c>
      <c r="V31" s="61">
        <f t="shared" si="16"/>
        <v>285.16000000000003</v>
      </c>
      <c r="W31" s="64">
        <f t="shared" si="17"/>
        <v>90.746550204071454</v>
      </c>
      <c r="X31" s="63">
        <f t="shared" si="18"/>
        <v>1.0949914447279114</v>
      </c>
      <c r="AG31">
        <v>14</v>
      </c>
      <c r="AH31" s="22">
        <f t="shared" si="24"/>
        <v>15.786948000000001</v>
      </c>
    </row>
    <row r="32" spans="1:38" ht="7.5" customHeight="1">
      <c r="A32" s="51">
        <v>11</v>
      </c>
      <c r="B32" s="52">
        <f t="shared" si="3"/>
        <v>12.975636</v>
      </c>
      <c r="C32" s="65">
        <f t="shared" si="19"/>
        <v>0.30931061559211431</v>
      </c>
      <c r="D32" s="65">
        <f t="shared" si="20"/>
        <v>0.93638332290312387</v>
      </c>
      <c r="E32" s="54">
        <f t="shared" si="4"/>
        <v>1.0106076449852577</v>
      </c>
      <c r="F32" s="55">
        <f t="shared" si="21"/>
        <v>1.9611544595596647E-3</v>
      </c>
      <c r="G32" s="56">
        <f t="shared" si="5"/>
        <v>-21.965659505453484</v>
      </c>
      <c r="H32" s="57">
        <f t="shared" si="6"/>
        <v>1.9819576898279286E-3</v>
      </c>
      <c r="I32" s="56">
        <f t="shared" si="7"/>
        <v>-11.591018438096622</v>
      </c>
      <c r="J32" s="58">
        <f t="shared" si="8"/>
        <v>1.0963206640260972</v>
      </c>
      <c r="K32" s="55">
        <f t="shared" si="22"/>
        <v>1.2833971036173918E-4</v>
      </c>
      <c r="L32" s="56">
        <f t="shared" si="9"/>
        <v>-175.98901854421067</v>
      </c>
      <c r="M32" s="57">
        <f t="shared" si="10"/>
        <v>1.4070147648469889E-4</v>
      </c>
      <c r="N32" s="56">
        <f t="shared" si="11"/>
        <v>-96.619733645592959</v>
      </c>
      <c r="O32" s="59">
        <f t="shared" si="23"/>
        <v>7.7648386616234024</v>
      </c>
      <c r="P32" s="59">
        <f t="shared" si="12"/>
        <v>-3.8915861408199817</v>
      </c>
      <c r="Q32" s="66">
        <v>11</v>
      </c>
      <c r="R32" s="67">
        <f t="shared" si="13"/>
        <v>284.16000000000003</v>
      </c>
      <c r="S32" s="64">
        <f t="shared" si="14"/>
        <v>10.551778645452885</v>
      </c>
      <c r="T32" s="68">
        <f t="shared" si="15"/>
        <v>1.0106076449852577</v>
      </c>
      <c r="U32" s="51">
        <v>11</v>
      </c>
      <c r="V32" s="61">
        <f t="shared" si="16"/>
        <v>284.16000000000003</v>
      </c>
      <c r="W32" s="64">
        <f t="shared" si="17"/>
        <v>91.95972239976463</v>
      </c>
      <c r="X32" s="63">
        <f t="shared" si="18"/>
        <v>1.0963206640260972</v>
      </c>
      <c r="AG32">
        <v>13</v>
      </c>
      <c r="AH32" s="22">
        <f t="shared" si="24"/>
        <v>14.793291999999999</v>
      </c>
    </row>
    <row r="33" spans="1:34">
      <c r="A33">
        <v>10</v>
      </c>
      <c r="B33" s="22">
        <f t="shared" si="3"/>
        <v>12.145659999999999</v>
      </c>
      <c r="C33" s="72">
        <f>B33/B$33</f>
        <v>1</v>
      </c>
      <c r="D33" s="72">
        <f>1</f>
        <v>1</v>
      </c>
      <c r="E33" s="44">
        <f t="shared" si="4"/>
        <v>1.0107031184460267</v>
      </c>
      <c r="F33" s="105">
        <f>E5</f>
        <v>1.9839000637029841E-3</v>
      </c>
      <c r="G33" s="13">
        <f t="shared" si="5"/>
        <v>-10.622350038408058</v>
      </c>
      <c r="H33" s="127">
        <f t="shared" si="6"/>
        <v>2.0051339810698769E-3</v>
      </c>
      <c r="I33" s="13">
        <f t="shared" si="7"/>
        <v>-3.2923863017675359E-2</v>
      </c>
      <c r="J33" s="24">
        <f t="shared" si="8"/>
        <v>1.0976692971988744</v>
      </c>
      <c r="K33" s="106">
        <f>J5</f>
        <v>1.4189155185214349E-4</v>
      </c>
      <c r="L33" s="14">
        <f t="shared" si="9"/>
        <v>-88.978800307264905</v>
      </c>
      <c r="M33" s="45">
        <f t="shared" si="10"/>
        <v>1.5574999999999999E-4</v>
      </c>
      <c r="N33" s="13">
        <f t="shared" si="11"/>
        <v>0</v>
      </c>
      <c r="O33" s="80"/>
      <c r="P33" s="23">
        <f t="shared" si="12"/>
        <v>0.26339090414140287</v>
      </c>
      <c r="Q33" s="2">
        <v>10</v>
      </c>
      <c r="R33" s="33">
        <f t="shared" si="13"/>
        <v>283.16000000000003</v>
      </c>
      <c r="S33" s="36">
        <f t="shared" si="14"/>
        <v>10.646245525625162</v>
      </c>
      <c r="T33" s="43">
        <f t="shared" si="15"/>
        <v>1.0107031184460267</v>
      </c>
      <c r="U33" s="2">
        <v>10</v>
      </c>
      <c r="V33" s="34">
        <f t="shared" si="16"/>
        <v>283.16000000000003</v>
      </c>
      <c r="W33" s="36">
        <f t="shared" si="17"/>
        <v>93.189111199596866</v>
      </c>
      <c r="X33" s="40">
        <f t="shared" si="18"/>
        <v>1.0976692971988744</v>
      </c>
      <c r="AG33">
        <v>12</v>
      </c>
      <c r="AH33" s="22">
        <f t="shared" si="24"/>
        <v>13.857184</v>
      </c>
    </row>
    <row r="34" spans="1:34">
      <c r="A34">
        <v>9</v>
      </c>
      <c r="B34" s="22">
        <f t="shared" si="3"/>
        <v>11.364268000000001</v>
      </c>
      <c r="C34" s="41">
        <f t="shared" ref="C34:C43" si="28">B34/B$33</f>
        <v>0.93566492063831863</v>
      </c>
      <c r="D34" s="41">
        <f t="shared" si="20"/>
        <v>0.93566492063831863</v>
      </c>
      <c r="E34" s="44">
        <f t="shared" si="4"/>
        <v>1.0107996365694898</v>
      </c>
      <c r="F34" s="12">
        <f t="shared" si="21"/>
        <v>1.9824758320002261E-3</v>
      </c>
      <c r="G34" s="13">
        <f t="shared" si="5"/>
        <v>-11.332619189992954</v>
      </c>
      <c r="H34" s="45">
        <f t="shared" si="6"/>
        <v>2.0038858504936256E-3</v>
      </c>
      <c r="I34" s="13">
        <f t="shared" si="7"/>
        <v>-0.65537078913546765</v>
      </c>
      <c r="J34" s="24">
        <f t="shared" si="8"/>
        <v>1.0990376910742683</v>
      </c>
      <c r="K34" s="12">
        <f t="shared" si="22"/>
        <v>1.4096015364998356E-4</v>
      </c>
      <c r="L34" s="13">
        <f t="shared" si="9"/>
        <v>-94.958885072336628</v>
      </c>
      <c r="M34" s="45">
        <f t="shared" si="10"/>
        <v>1.5492052180095202E-4</v>
      </c>
      <c r="N34" s="13">
        <f t="shared" si="11"/>
        <v>-5.325702722619452</v>
      </c>
      <c r="O34" s="23">
        <f t="shared" si="23"/>
        <v>8.5560752236916215</v>
      </c>
      <c r="P34" s="23">
        <f t="shared" si="12"/>
        <v>-8.273640953571082E-2</v>
      </c>
      <c r="Q34" s="42">
        <v>9</v>
      </c>
      <c r="R34" s="33">
        <f t="shared" si="13"/>
        <v>282.16000000000003</v>
      </c>
      <c r="S34" s="36">
        <f t="shared" si="14"/>
        <v>10.741736984439129</v>
      </c>
      <c r="T34" s="43">
        <f t="shared" si="15"/>
        <v>1.0107996365694898</v>
      </c>
      <c r="U34">
        <v>9</v>
      </c>
      <c r="V34" s="34">
        <f t="shared" si="16"/>
        <v>282.16000000000003</v>
      </c>
      <c r="W34" s="36">
        <f t="shared" si="17"/>
        <v>94.434970624360048</v>
      </c>
      <c r="X34" s="40">
        <f t="shared" si="18"/>
        <v>1.0990376910742683</v>
      </c>
      <c r="AG34">
        <v>11</v>
      </c>
      <c r="AH34" s="22">
        <f t="shared" si="24"/>
        <v>12.975636</v>
      </c>
    </row>
    <row r="35" spans="1:34">
      <c r="A35">
        <v>8</v>
      </c>
      <c r="B35" s="22">
        <f t="shared" si="3"/>
        <v>10.628472</v>
      </c>
      <c r="C35" s="41">
        <f t="shared" si="28"/>
        <v>0.87508393944832974</v>
      </c>
      <c r="D35" s="41">
        <f t="shared" si="20"/>
        <v>0.93525355086662865</v>
      </c>
      <c r="E35" s="44">
        <f t="shared" si="4"/>
        <v>1.0108972145472337</v>
      </c>
      <c r="F35" s="12">
        <f t="shared" si="21"/>
        <v>1.9810302750237624E-3</v>
      </c>
      <c r="G35" s="13">
        <f t="shared" si="5"/>
        <v>-12.053523327467342</v>
      </c>
      <c r="H35" s="45">
        <f t="shared" si="6"/>
        <v>2.0026179869552618E-3</v>
      </c>
      <c r="I35" s="13">
        <f t="shared" si="7"/>
        <v>-1.2876586099831444</v>
      </c>
      <c r="J35" s="24">
        <f t="shared" si="8"/>
        <v>1.100426200181734</v>
      </c>
      <c r="K35" s="12">
        <f t="shared" si="22"/>
        <v>1.4001575646930265E-4</v>
      </c>
      <c r="L35" s="13">
        <f t="shared" si="9"/>
        <v>-101.02243037365865</v>
      </c>
      <c r="M35" s="45">
        <f t="shared" si="10"/>
        <v>1.5407700685708575E-4</v>
      </c>
      <c r="N35" s="13">
        <f t="shared" si="11"/>
        <v>-10.741529007475048</v>
      </c>
      <c r="O35" s="23">
        <f t="shared" si="23"/>
        <v>8.5654445749008232</v>
      </c>
      <c r="P35" s="23">
        <f t="shared" si="12"/>
        <v>-0.44026012760989275</v>
      </c>
      <c r="Q35" s="2">
        <v>8</v>
      </c>
      <c r="R35" s="33">
        <f t="shared" si="13"/>
        <v>281.16000000000003</v>
      </c>
      <c r="S35" s="36">
        <f t="shared" si="14"/>
        <v>10.838267755376222</v>
      </c>
      <c r="T35" s="43">
        <f t="shared" si="15"/>
        <v>1.0108972145472337</v>
      </c>
      <c r="U35" s="2">
        <v>8</v>
      </c>
      <c r="V35" s="34">
        <f t="shared" si="16"/>
        <v>281.16000000000003</v>
      </c>
      <c r="W35" s="36">
        <f t="shared" si="17"/>
        <v>95.697559473798364</v>
      </c>
      <c r="X35" s="40">
        <f t="shared" si="18"/>
        <v>1.100426200181734</v>
      </c>
      <c r="AG35">
        <v>10</v>
      </c>
      <c r="AH35" s="22">
        <f t="shared" si="24"/>
        <v>12.145659999999999</v>
      </c>
    </row>
    <row r="36" spans="1:34">
      <c r="A36">
        <v>7</v>
      </c>
      <c r="B36" s="22">
        <f t="shared" si="3"/>
        <v>9.9352839999999993</v>
      </c>
      <c r="C36" s="41">
        <f t="shared" si="28"/>
        <v>0.81801104262757229</v>
      </c>
      <c r="D36" s="41">
        <f t="shared" si="20"/>
        <v>0.93478008880298125</v>
      </c>
      <c r="E36" s="44">
        <f t="shared" si="4"/>
        <v>1.0109958678476334</v>
      </c>
      <c r="F36" s="12">
        <f t="shared" si="21"/>
        <v>1.9795616775892116E-3</v>
      </c>
      <c r="G36" s="13">
        <f t="shared" si="5"/>
        <v>-12.785917819064574</v>
      </c>
      <c r="H36" s="45">
        <f t="shared" si="6"/>
        <v>2.0013286761922221E-3</v>
      </c>
      <c r="I36" s="13">
        <f t="shared" si="7"/>
        <v>-1.9306422340803486</v>
      </c>
      <c r="J36" s="24">
        <f t="shared" si="8"/>
        <v>1.1018351869594436</v>
      </c>
      <c r="K36" s="12">
        <f t="shared" si="22"/>
        <v>1.3905739930457727E-4</v>
      </c>
      <c r="L36" s="13">
        <f t="shared" si="9"/>
        <v>-107.17560639115709</v>
      </c>
      <c r="M36" s="45">
        <f t="shared" si="10"/>
        <v>1.5321833556085289E-4</v>
      </c>
      <c r="N36" s="13">
        <f t="shared" si="11"/>
        <v>-16.254667346048855</v>
      </c>
      <c r="O36" s="23">
        <f t="shared" si="23"/>
        <v>8.5743059884529007</v>
      </c>
      <c r="P36" s="23">
        <f t="shared" si="12"/>
        <v>-0.80952947340606585</v>
      </c>
      <c r="Q36" s="2">
        <v>7</v>
      </c>
      <c r="R36" s="33">
        <f t="shared" si="13"/>
        <v>280.16000000000003</v>
      </c>
      <c r="S36" s="36">
        <f t="shared" si="14"/>
        <v>10.935852836740754</v>
      </c>
      <c r="T36" s="43">
        <f t="shared" si="15"/>
        <v>1.0109958678476334</v>
      </c>
      <c r="U36">
        <v>7</v>
      </c>
      <c r="V36" s="34">
        <f t="shared" si="16"/>
        <v>280.16000000000003</v>
      </c>
      <c r="W36" s="36">
        <f t="shared" si="17"/>
        <v>96.977141432765265</v>
      </c>
      <c r="X36" s="40">
        <f t="shared" si="18"/>
        <v>1.1018351869594436</v>
      </c>
      <c r="AG36">
        <v>9</v>
      </c>
      <c r="AH36" s="22">
        <f t="shared" si="24"/>
        <v>11.364268000000001</v>
      </c>
    </row>
    <row r="37" spans="1:34">
      <c r="A37">
        <v>6</v>
      </c>
      <c r="B37" s="22">
        <f t="shared" si="3"/>
        <v>9.2817159999999994</v>
      </c>
      <c r="C37" s="41">
        <f t="shared" si="28"/>
        <v>0.76420021637358526</v>
      </c>
      <c r="D37" s="41">
        <f t="shared" si="20"/>
        <v>0.93421748185557651</v>
      </c>
      <c r="E37" s="44">
        <f t="shared" si="4"/>
        <v>1.0110956122219286</v>
      </c>
      <c r="F37" s="12">
        <f t="shared" si="21"/>
        <v>1.9780676483928108E-3</v>
      </c>
      <c r="G37" s="13">
        <f t="shared" si="5"/>
        <v>-13.530995216032849</v>
      </c>
      <c r="H37" s="45">
        <f t="shared" si="6"/>
        <v>2.0000155199681197E-3</v>
      </c>
      <c r="I37" s="13">
        <f t="shared" si="7"/>
        <v>-2.5855176699981497</v>
      </c>
      <c r="J37" s="24">
        <f t="shared" si="8"/>
        <v>1.1032650219681621</v>
      </c>
      <c r="K37" s="12">
        <f t="shared" si="22"/>
        <v>1.3808369944206896E-4</v>
      </c>
      <c r="L37" s="13">
        <f t="shared" si="9"/>
        <v>-113.42729090164383</v>
      </c>
      <c r="M37" s="45">
        <f t="shared" si="10"/>
        <v>1.5234291569839929E-4</v>
      </c>
      <c r="N37" s="13">
        <f t="shared" si="11"/>
        <v>-21.875340620229224</v>
      </c>
      <c r="O37" s="23">
        <f t="shared" si="23"/>
        <v>8.5828128005794788</v>
      </c>
      <c r="P37" s="23">
        <f t="shared" si="12"/>
        <v>-1.1911992602440264</v>
      </c>
      <c r="Q37" s="42">
        <v>6</v>
      </c>
      <c r="R37" s="33">
        <f t="shared" si="13"/>
        <v>279.16000000000003</v>
      </c>
      <c r="S37" s="36">
        <f t="shared" si="14"/>
        <v>11.034507497382123</v>
      </c>
      <c r="T37" s="43">
        <f t="shared" si="15"/>
        <v>1.0110956122219286</v>
      </c>
      <c r="U37" s="2">
        <v>6</v>
      </c>
      <c r="V37" s="34">
        <f t="shared" si="16"/>
        <v>279.16000000000003</v>
      </c>
      <c r="W37" s="36">
        <f t="shared" si="17"/>
        <v>98.273985180112035</v>
      </c>
      <c r="X37" s="40">
        <f t="shared" si="18"/>
        <v>1.1032650219681621</v>
      </c>
      <c r="AG37">
        <v>8</v>
      </c>
      <c r="AH37" s="22">
        <f t="shared" si="24"/>
        <v>10.628472</v>
      </c>
    </row>
    <row r="38" spans="1:34">
      <c r="A38">
        <v>5</v>
      </c>
      <c r="B38" s="22">
        <f t="shared" si="3"/>
        <v>8.6647800000000004</v>
      </c>
      <c r="C38" s="41">
        <f t="shared" si="28"/>
        <v>0.71340544688390761</v>
      </c>
      <c r="D38" s="41">
        <f t="shared" si="20"/>
        <v>0.93353211841431061</v>
      </c>
      <c r="E38" s="44">
        <f t="shared" si="4"/>
        <v>1.0111964637104567</v>
      </c>
      <c r="F38" s="12">
        <f t="shared" si="21"/>
        <v>1.9765449411676436E-3</v>
      </c>
      <c r="G38" s="13">
        <f t="shared" si="5"/>
        <v>-14.290374442627375</v>
      </c>
      <c r="H38" s="45">
        <f t="shared" si="6"/>
        <v>1.9986752548735139E-3</v>
      </c>
      <c r="I38" s="13">
        <f t="shared" si="7"/>
        <v>-3.2539123910263479</v>
      </c>
      <c r="J38" s="24">
        <f t="shared" si="8"/>
        <v>1.1047160841119532</v>
      </c>
      <c r="K38" s="12">
        <f t="shared" si="22"/>
        <v>1.3709274343025183E-4</v>
      </c>
      <c r="L38" s="13">
        <f t="shared" si="9"/>
        <v>-119.78976930817441</v>
      </c>
      <c r="M38" s="45">
        <f t="shared" si="10"/>
        <v>1.514485586824325E-4</v>
      </c>
      <c r="N38" s="13">
        <f t="shared" si="11"/>
        <v>-27.617600754847427</v>
      </c>
      <c r="O38" s="23">
        <f t="shared" si="23"/>
        <v>8.5911213149392136</v>
      </c>
      <c r="P38" s="23">
        <f t="shared" si="12"/>
        <v>-1.5863016266366436</v>
      </c>
      <c r="Q38" s="2">
        <v>5</v>
      </c>
      <c r="R38" s="33">
        <f t="shared" si="13"/>
        <v>278.16000000000003</v>
      </c>
      <c r="S38" s="36">
        <f t="shared" si="14"/>
        <v>11.134247282561624</v>
      </c>
      <c r="T38" s="43">
        <f t="shared" si="15"/>
        <v>1.0111964637104567</v>
      </c>
      <c r="U38">
        <v>5</v>
      </c>
      <c r="V38" s="34">
        <f t="shared" si="16"/>
        <v>278.16000000000003</v>
      </c>
      <c r="W38" s="36">
        <f t="shared" si="17"/>
        <v>99.588364500387044</v>
      </c>
      <c r="X38" s="40">
        <f t="shared" si="18"/>
        <v>1.1047160841119532</v>
      </c>
      <c r="AG38">
        <v>7</v>
      </c>
      <c r="AH38" s="22">
        <f t="shared" si="24"/>
        <v>9.9352839999999993</v>
      </c>
    </row>
    <row r="39" spans="1:34">
      <c r="A39">
        <v>4</v>
      </c>
      <c r="B39" s="22">
        <f t="shared" si="3"/>
        <v>8.0814880000000002</v>
      </c>
      <c r="C39" s="41">
        <f t="shared" si="28"/>
        <v>0.66538072035607787</v>
      </c>
      <c r="D39" s="41">
        <f t="shared" si="20"/>
        <v>0.9326824224042618</v>
      </c>
      <c r="E39" s="44">
        <f t="shared" si="4"/>
        <v>1.0112984386490478</v>
      </c>
      <c r="F39" s="12">
        <f t="shared" si="21"/>
        <v>1.9749892339845834E-3</v>
      </c>
      <c r="G39" s="13">
        <f t="shared" si="5"/>
        <v>-15.066210859473683</v>
      </c>
      <c r="H39" s="45">
        <f t="shared" si="6"/>
        <v>1.9973035286772879E-3</v>
      </c>
      <c r="I39" s="13">
        <f t="shared" si="7"/>
        <v>-3.9379968694953638</v>
      </c>
      <c r="J39" s="24">
        <f t="shared" si="8"/>
        <v>1.10618876086597</v>
      </c>
      <c r="K39" s="12">
        <f t="shared" si="22"/>
        <v>1.3608195387210625E-4</v>
      </c>
      <c r="L39" s="13">
        <f t="shared" si="9"/>
        <v>-126.2795899062199</v>
      </c>
      <c r="M39" s="45">
        <f t="shared" si="10"/>
        <v>1.505323279300053E-4</v>
      </c>
      <c r="N39" s="13">
        <f t="shared" si="11"/>
        <v>-33.500302215054177</v>
      </c>
      <c r="O39" s="23">
        <f t="shared" si="23"/>
        <v>8.5993786518475943</v>
      </c>
      <c r="P39" s="23">
        <f t="shared" si="12"/>
        <v>-1.9963272590912666</v>
      </c>
      <c r="Q39" s="42">
        <v>4</v>
      </c>
      <c r="R39" s="33">
        <f t="shared" si="13"/>
        <v>277.16000000000003</v>
      </c>
      <c r="S39" s="36">
        <f t="shared" si="14"/>
        <v>11.235088019968156</v>
      </c>
      <c r="T39" s="43">
        <f t="shared" si="15"/>
        <v>1.0112984386490478</v>
      </c>
      <c r="U39" s="2">
        <v>4</v>
      </c>
      <c r="V39" s="34">
        <f t="shared" si="16"/>
        <v>277.16000000000003</v>
      </c>
      <c r="W39" s="36">
        <f t="shared" si="17"/>
        <v>100.92055839843168</v>
      </c>
      <c r="X39" s="40">
        <f t="shared" si="18"/>
        <v>1.10618876086597</v>
      </c>
      <c r="AG39">
        <v>6</v>
      </c>
      <c r="AH39" s="22">
        <f t="shared" si="24"/>
        <v>9.2817159999999994</v>
      </c>
    </row>
    <row r="40" spans="1:34">
      <c r="A40">
        <v>3</v>
      </c>
      <c r="B40" s="22">
        <f t="shared" si="3"/>
        <v>7.5288520000000005</v>
      </c>
      <c r="C40" s="41">
        <f t="shared" si="28"/>
        <v>0.61988002298763512</v>
      </c>
      <c r="D40" s="41">
        <f t="shared" si="20"/>
        <v>0.93161704874151885</v>
      </c>
      <c r="E40" s="44">
        <f t="shared" si="4"/>
        <v>1.0114015536755832</v>
      </c>
      <c r="F40" s="12">
        <f t="shared" si="21"/>
        <v>1.9733948543163276E-3</v>
      </c>
      <c r="G40" s="13">
        <f t="shared" si="5"/>
        <v>-15.861333375061015</v>
      </c>
      <c r="H40" s="45">
        <f t="shared" si="6"/>
        <v>1.995894621670935E-3</v>
      </c>
      <c r="I40" s="13">
        <f t="shared" si="7"/>
        <v>-4.6406235433198439</v>
      </c>
      <c r="J40" s="24">
        <f t="shared" si="8"/>
        <v>1.1076834485115907</v>
      </c>
      <c r="K40" s="12">
        <f t="shared" si="22"/>
        <v>1.3504792522226594E-4</v>
      </c>
      <c r="L40" s="13">
        <f t="shared" si="9"/>
        <v>-132.91861815559579</v>
      </c>
      <c r="M40" s="45">
        <f t="shared" si="10"/>
        <v>1.4959035152453497E-4</v>
      </c>
      <c r="N40" s="13">
        <f t="shared" si="11"/>
        <v>-39.548304818394996</v>
      </c>
      <c r="O40" s="23">
        <f t="shared" si="23"/>
        <v>8.6077042455858166</v>
      </c>
      <c r="P40" s="23">
        <f t="shared" si="12"/>
        <v>-2.4233164718362445</v>
      </c>
      <c r="Q40" s="2">
        <v>3</v>
      </c>
      <c r="R40" s="33">
        <f t="shared" si="13"/>
        <v>276.16000000000003</v>
      </c>
      <c r="S40" s="36">
        <f t="shared" si="14"/>
        <v>11.33704582588695</v>
      </c>
      <c r="T40" s="43">
        <f t="shared" si="15"/>
        <v>1.0114015536755832</v>
      </c>
      <c r="U40">
        <v>3</v>
      </c>
      <c r="V40" s="34">
        <f t="shared" si="16"/>
        <v>276.16000000000003</v>
      </c>
      <c r="W40" s="36">
        <f t="shared" si="17"/>
        <v>102.27085121695443</v>
      </c>
      <c r="X40" s="40">
        <f t="shared" si="18"/>
        <v>1.1076834485115907</v>
      </c>
      <c r="AG40">
        <v>5</v>
      </c>
      <c r="AH40" s="22">
        <f t="shared" si="24"/>
        <v>8.6647800000000004</v>
      </c>
    </row>
    <row r="41" spans="1:34">
      <c r="A41">
        <v>2</v>
      </c>
      <c r="B41" s="22">
        <f t="shared" si="3"/>
        <v>7.0038840000000002</v>
      </c>
      <c r="C41" s="41">
        <f t="shared" si="28"/>
        <v>0.57665734097611832</v>
      </c>
      <c r="D41" s="41">
        <f t="shared" si="20"/>
        <v>0.93027250369644676</v>
      </c>
      <c r="E41" s="44">
        <f t="shared" si="4"/>
        <v>1.0115058257367269</v>
      </c>
      <c r="F41" s="12">
        <f t="shared" si="21"/>
        <v>1.9717544320196376E-3</v>
      </c>
      <c r="G41" s="13">
        <f t="shared" si="5"/>
        <v>-16.679417504669058</v>
      </c>
      <c r="H41" s="45">
        <f t="shared" si="6"/>
        <v>1.9944410949100742E-3</v>
      </c>
      <c r="I41" s="13">
        <f t="shared" si="7"/>
        <v>-5.3655022391411178</v>
      </c>
      <c r="J41" s="24">
        <f t="shared" si="8"/>
        <v>1.1092005523791739</v>
      </c>
      <c r="K41" s="12">
        <f t="shared" si="22"/>
        <v>1.3398621881873237E-4</v>
      </c>
      <c r="L41" s="13">
        <f t="shared" si="9"/>
        <v>-139.73535268871672</v>
      </c>
      <c r="M41" s="45">
        <f t="shared" si="10"/>
        <v>1.4861758792493481E-4</v>
      </c>
      <c r="N41" s="13">
        <f t="shared" si="11"/>
        <v>-45.793978010049251</v>
      </c>
      <c r="O41" s="23">
        <f t="shared" si="23"/>
        <v>8.6161632665697621</v>
      </c>
      <c r="P41" s="23">
        <f t="shared" si="12"/>
        <v>-2.869960096920309</v>
      </c>
      <c r="Q41" s="2">
        <v>2</v>
      </c>
      <c r="R41" s="33">
        <f t="shared" si="13"/>
        <v>275.16000000000003</v>
      </c>
      <c r="S41" s="36">
        <f t="shared" si="14"/>
        <v>11.440137111526024</v>
      </c>
      <c r="T41" s="43">
        <f t="shared" si="15"/>
        <v>1.0115058257367269</v>
      </c>
      <c r="U41" s="2">
        <v>2</v>
      </c>
      <c r="V41" s="34">
        <f t="shared" si="16"/>
        <v>275.16000000000003</v>
      </c>
      <c r="W41" s="36">
        <f t="shared" si="17"/>
        <v>103.63953275717459</v>
      </c>
      <c r="X41" s="40">
        <f t="shared" si="18"/>
        <v>1.1092005523791739</v>
      </c>
      <c r="AG41">
        <v>4</v>
      </c>
      <c r="AH41" s="22">
        <f t="shared" si="24"/>
        <v>8.0814880000000002</v>
      </c>
    </row>
    <row r="42" spans="1:34">
      <c r="A42">
        <v>1</v>
      </c>
      <c r="B42" s="22">
        <f t="shared" si="3"/>
        <v>6.5035959999999999</v>
      </c>
      <c r="C42" s="41">
        <f t="shared" si="28"/>
        <v>0.53546666051906611</v>
      </c>
      <c r="D42" s="41">
        <f t="shared" si="20"/>
        <v>0.92856991920482967</v>
      </c>
      <c r="E42" s="44">
        <f t="shared" si="4"/>
        <v>1.0116112720948325</v>
      </c>
      <c r="F42" s="12">
        <f t="shared" si="21"/>
        <v>1.9700584539193589E-3</v>
      </c>
      <c r="G42" s="13">
        <f t="shared" si="5"/>
        <v>-17.525207500818428</v>
      </c>
      <c r="H42" s="45">
        <f t="shared" si="6"/>
        <v>1.9929333386705414E-3</v>
      </c>
      <c r="I42" s="13">
        <f t="shared" si="7"/>
        <v>-6.1174253587964467</v>
      </c>
      <c r="J42" s="24">
        <f t="shared" si="8"/>
        <v>1.1107404870987188</v>
      </c>
      <c r="K42" s="12">
        <f t="shared" si="22"/>
        <v>1.3289110282445612E-4</v>
      </c>
      <c r="L42" s="13">
        <f t="shared" si="9"/>
        <v>-146.76659502756905</v>
      </c>
      <c r="M42" s="45">
        <f t="shared" si="10"/>
        <v>1.476075282823223E-4</v>
      </c>
      <c r="N42" s="13">
        <f t="shared" si="11"/>
        <v>-52.279112152023629</v>
      </c>
      <c r="O42" s="23">
        <f t="shared" si="23"/>
        <v>8.6247303380524762</v>
      </c>
      <c r="P42" s="23">
        <f t="shared" si="12"/>
        <v>-3.3397092816520555</v>
      </c>
      <c r="Q42" s="42">
        <v>1</v>
      </c>
      <c r="R42" s="33">
        <f t="shared" si="13"/>
        <v>274.16000000000003</v>
      </c>
      <c r="S42" s="36">
        <f t="shared" si="14"/>
        <v>11.54437858950477</v>
      </c>
      <c r="T42" s="43">
        <f t="shared" si="15"/>
        <v>1.0116112720948325</v>
      </c>
      <c r="U42">
        <v>1</v>
      </c>
      <c r="V42" s="34">
        <f t="shared" si="16"/>
        <v>274.16000000000003</v>
      </c>
      <c r="W42" s="36">
        <f t="shared" si="17"/>
        <v>105.02689840262478</v>
      </c>
      <c r="X42" s="40">
        <f t="shared" si="18"/>
        <v>1.1107404870987188</v>
      </c>
      <c r="AG42">
        <v>3</v>
      </c>
      <c r="AH42" s="22">
        <f t="shared" si="24"/>
        <v>7.5288520000000005</v>
      </c>
    </row>
    <row r="43" spans="1:34">
      <c r="A43">
        <v>0</v>
      </c>
      <c r="B43" s="22">
        <f t="shared" si="3"/>
        <v>6.0250000000000004</v>
      </c>
      <c r="C43" s="41">
        <f t="shared" si="28"/>
        <v>0.49606196781401757</v>
      </c>
      <c r="D43" s="41">
        <f t="shared" si="20"/>
        <v>0.92641055809739725</v>
      </c>
      <c r="E43" s="44">
        <f t="shared" si="4"/>
        <v>1.0117179103350296</v>
      </c>
      <c r="F43" s="12">
        <f t="shared" si="21"/>
        <v>1.9682946803138389E-3</v>
      </c>
      <c r="G43" s="13">
        <f t="shared" si="5"/>
        <v>-18.404807343986196</v>
      </c>
      <c r="H43" s="45">
        <f t="shared" si="6"/>
        <v>1.991358980890672E-3</v>
      </c>
      <c r="I43" s="13">
        <f t="shared" si="7"/>
        <v>-6.9025628911469905</v>
      </c>
      <c r="J43" s="24">
        <f t="shared" si="8"/>
        <v>1.1123036768587287</v>
      </c>
      <c r="K43" s="12">
        <f t="shared" si="22"/>
        <v>1.3175521561738942E-4</v>
      </c>
      <c r="L43" s="13">
        <f t="shared" si="9"/>
        <v>-154.05961080327813</v>
      </c>
      <c r="M43" s="45">
        <f t="shared" si="10"/>
        <v>1.4655181077653684E-4</v>
      </c>
      <c r="N43" s="13">
        <f t="shared" si="11"/>
        <v>-59.057394693182388</v>
      </c>
      <c r="O43" s="23">
        <f t="shared" si="23"/>
        <v>8.6332422815986707</v>
      </c>
      <c r="P43" s="23">
        <f t="shared" si="12"/>
        <v>-3.8368915640064643</v>
      </c>
      <c r="Q43" s="2">
        <v>0</v>
      </c>
      <c r="R43" s="33">
        <f t="shared" si="13"/>
        <v>273.16000000000003</v>
      </c>
      <c r="S43" s="36">
        <f t="shared" si="14"/>
        <v>11.649787280509603</v>
      </c>
      <c r="T43" s="43">
        <f t="shared" si="15"/>
        <v>1.0117179103350296</v>
      </c>
      <c r="U43" s="2">
        <v>0</v>
      </c>
      <c r="V43" s="34">
        <f t="shared" si="16"/>
        <v>273.16000000000003</v>
      </c>
      <c r="W43" s="36">
        <f t="shared" si="17"/>
        <v>106.43324924620843</v>
      </c>
      <c r="X43" s="40">
        <f t="shared" si="18"/>
        <v>1.1123036768587287</v>
      </c>
      <c r="AG43">
        <v>2</v>
      </c>
      <c r="AH43" s="22">
        <f t="shared" si="24"/>
        <v>7.0038840000000002</v>
      </c>
    </row>
    <row r="44" spans="1:34">
      <c r="B44" s="22"/>
      <c r="C44" s="41"/>
      <c r="D44" s="41"/>
      <c r="E44" s="44"/>
      <c r="F44" s="12"/>
      <c r="G44" s="13"/>
      <c r="H44" s="45"/>
      <c r="I44" s="13"/>
      <c r="J44" s="24"/>
      <c r="K44" s="12"/>
      <c r="L44" s="13"/>
      <c r="M44" s="45"/>
      <c r="N44" s="13"/>
      <c r="O44" s="23"/>
      <c r="P44" s="23"/>
      <c r="Q44" s="2"/>
      <c r="R44" s="33"/>
      <c r="S44" s="36"/>
      <c r="T44" s="43"/>
      <c r="U44" s="2"/>
      <c r="V44" s="34"/>
      <c r="W44" s="36"/>
      <c r="X44" s="40"/>
      <c r="AG44">
        <v>1</v>
      </c>
      <c r="AH44" s="22">
        <f t="shared" si="24"/>
        <v>6.5035959999999999</v>
      </c>
    </row>
    <row r="45" spans="1:34">
      <c r="B45" s="22"/>
      <c r="C45" s="41"/>
      <c r="D45" s="41"/>
      <c r="E45" s="44"/>
      <c r="F45" s="12"/>
      <c r="G45" s="13"/>
      <c r="H45" s="45"/>
      <c r="I45" s="13"/>
      <c r="J45" s="24"/>
      <c r="K45" s="12"/>
      <c r="L45" s="13"/>
      <c r="M45" s="45"/>
      <c r="N45" s="13"/>
      <c r="O45" s="23"/>
      <c r="P45" s="23"/>
      <c r="Q45" s="2"/>
      <c r="R45" s="33"/>
      <c r="S45" s="36"/>
      <c r="T45" s="43"/>
      <c r="U45" s="2"/>
      <c r="V45" s="34"/>
      <c r="W45" s="36"/>
      <c r="X45" s="40"/>
      <c r="AG45">
        <v>0</v>
      </c>
      <c r="AH45" s="22">
        <f t="shared" si="24"/>
        <v>6.0250000000000004</v>
      </c>
    </row>
    <row r="46" spans="1:34">
      <c r="B46" s="22"/>
      <c r="C46" s="41"/>
      <c r="D46" s="41"/>
      <c r="E46" s="44"/>
      <c r="F46" s="12"/>
      <c r="G46" s="13"/>
      <c r="H46" s="45"/>
      <c r="I46" s="13"/>
      <c r="J46" s="24"/>
      <c r="K46" s="12"/>
      <c r="L46" s="13"/>
      <c r="M46" s="45"/>
      <c r="N46" s="13"/>
      <c r="O46" s="23"/>
      <c r="P46" s="23"/>
      <c r="Q46" s="2"/>
      <c r="R46" s="33"/>
      <c r="S46" s="36"/>
      <c r="T46" s="43"/>
      <c r="U46" s="2"/>
      <c r="V46" s="34"/>
      <c r="W46" s="36"/>
      <c r="X46" s="40"/>
    </row>
    <row r="47" spans="1:34">
      <c r="B47" s="22"/>
      <c r="C47" s="41"/>
      <c r="D47" s="41"/>
      <c r="E47" s="44"/>
      <c r="F47" s="12"/>
      <c r="G47" s="13"/>
      <c r="H47" s="45"/>
      <c r="I47" s="13"/>
      <c r="J47" s="24"/>
      <c r="K47" s="12"/>
      <c r="L47" s="13"/>
      <c r="M47" s="45"/>
      <c r="N47" s="13"/>
      <c r="O47" s="23"/>
      <c r="P47" s="23"/>
      <c r="Q47" s="2"/>
      <c r="R47" s="33"/>
      <c r="S47" s="36"/>
      <c r="T47" s="43"/>
      <c r="U47" s="2"/>
      <c r="V47" s="34"/>
      <c r="W47" s="36"/>
      <c r="X47" s="40"/>
    </row>
    <row r="48" spans="1:34">
      <c r="B48" s="22"/>
      <c r="C48" s="41"/>
      <c r="D48" s="41"/>
      <c r="E48" s="44"/>
      <c r="F48" s="12"/>
      <c r="G48" s="13"/>
      <c r="H48" s="45"/>
      <c r="I48" s="13"/>
      <c r="J48" s="24"/>
      <c r="K48" s="12"/>
      <c r="L48" s="13"/>
      <c r="M48" s="45"/>
      <c r="N48" s="13"/>
      <c r="O48" s="23"/>
      <c r="P48" s="23"/>
      <c r="Q48" s="2"/>
      <c r="R48" s="33"/>
      <c r="S48" s="36"/>
      <c r="T48" s="43"/>
      <c r="U48" s="2"/>
      <c r="V48" s="34"/>
      <c r="W48" s="36"/>
      <c r="X48" s="40"/>
    </row>
    <row r="49" spans="2:24">
      <c r="B49" s="22"/>
      <c r="C49" s="41"/>
      <c r="D49" s="41"/>
      <c r="E49" s="44"/>
      <c r="F49" s="12"/>
      <c r="G49" s="13"/>
      <c r="H49" s="45"/>
      <c r="I49" s="13"/>
      <c r="J49" s="24"/>
      <c r="K49" s="12"/>
      <c r="L49" s="13"/>
      <c r="M49" s="45"/>
      <c r="N49" s="13"/>
      <c r="O49" s="23"/>
      <c r="P49" s="23"/>
      <c r="Q49" s="2"/>
      <c r="R49" s="33"/>
      <c r="S49" s="36"/>
      <c r="T49" s="43"/>
      <c r="U49" s="2"/>
      <c r="V49" s="34"/>
      <c r="W49" s="36"/>
      <c r="X49" s="40"/>
    </row>
    <row r="50" spans="2:24">
      <c r="B50" s="22"/>
      <c r="C50" s="41"/>
      <c r="D50" s="41"/>
      <c r="E50" s="44"/>
      <c r="F50" s="12"/>
      <c r="G50" s="13"/>
      <c r="H50" s="45"/>
      <c r="I50" s="13"/>
      <c r="J50" s="24"/>
      <c r="K50" s="12"/>
      <c r="L50" s="13"/>
      <c r="M50" s="45"/>
      <c r="N50" s="13"/>
      <c r="O50" s="23"/>
      <c r="P50" s="23"/>
      <c r="Q50" s="2"/>
      <c r="R50" s="33"/>
      <c r="S50" s="36"/>
      <c r="T50" s="43"/>
      <c r="U50" s="2"/>
      <c r="V50" s="34"/>
      <c r="W50" s="36"/>
      <c r="X50" s="40"/>
    </row>
    <row r="51" spans="2:24">
      <c r="B51" s="22"/>
      <c r="C51" s="41"/>
      <c r="D51" s="41"/>
      <c r="E51" s="44"/>
      <c r="F51" s="12"/>
      <c r="G51" s="13"/>
      <c r="H51" s="45"/>
      <c r="I51" s="13"/>
      <c r="J51" s="24"/>
      <c r="K51" s="12"/>
      <c r="L51" s="13"/>
      <c r="M51" s="45"/>
      <c r="N51" s="13"/>
      <c r="O51" s="23"/>
      <c r="P51" s="23"/>
      <c r="Q51" s="2"/>
      <c r="R51" s="33"/>
      <c r="S51" s="36"/>
      <c r="T51" s="43"/>
      <c r="U51" s="2"/>
      <c r="V51" s="34"/>
      <c r="W51" s="36"/>
      <c r="X51" s="40"/>
    </row>
    <row r="52" spans="2:24">
      <c r="B52" s="22"/>
      <c r="C52" s="41"/>
      <c r="D52" s="41"/>
      <c r="E52" s="44"/>
      <c r="F52" s="12"/>
      <c r="G52" s="13"/>
      <c r="H52" s="45"/>
      <c r="I52" s="13"/>
      <c r="J52" s="24"/>
      <c r="K52" s="12"/>
      <c r="L52" s="13"/>
      <c r="M52" s="45"/>
      <c r="N52" s="13"/>
      <c r="O52" s="23"/>
      <c r="P52" s="23"/>
      <c r="Q52" s="2"/>
      <c r="R52" s="33"/>
      <c r="S52" s="36"/>
      <c r="T52" s="43"/>
      <c r="U52" s="2"/>
      <c r="V52" s="34"/>
      <c r="W52" s="36"/>
      <c r="X52" s="40"/>
    </row>
    <row r="53" spans="2:24">
      <c r="B53" s="22"/>
      <c r="C53" s="41"/>
      <c r="D53" s="41"/>
      <c r="E53" s="44"/>
      <c r="F53" s="12"/>
      <c r="G53" s="13"/>
      <c r="H53" s="45"/>
      <c r="I53" s="13"/>
      <c r="J53" s="24"/>
      <c r="K53" s="12"/>
      <c r="L53" s="13"/>
      <c r="M53" s="45"/>
      <c r="N53" s="13"/>
      <c r="O53" s="23"/>
      <c r="P53" s="23"/>
      <c r="Q53" s="2"/>
      <c r="R53" s="33"/>
      <c r="S53" s="36"/>
      <c r="T53" s="43"/>
      <c r="U53" s="2"/>
      <c r="V53" s="34"/>
      <c r="W53" s="36"/>
      <c r="X53" s="40"/>
    </row>
    <row r="54" spans="2:24">
      <c r="B54" s="22"/>
      <c r="C54" s="41"/>
      <c r="D54" s="41"/>
      <c r="E54" s="44"/>
      <c r="F54" s="12"/>
      <c r="G54" s="13"/>
      <c r="H54" s="45"/>
      <c r="I54" s="13"/>
      <c r="J54" s="24"/>
      <c r="K54" s="12"/>
      <c r="L54" s="13"/>
      <c r="M54" s="45"/>
      <c r="N54" s="13"/>
      <c r="O54" s="23"/>
      <c r="P54" s="23"/>
      <c r="Q54" s="2"/>
      <c r="R54" s="33"/>
      <c r="S54" s="36"/>
      <c r="T54" s="43"/>
      <c r="U54" s="2"/>
      <c r="V54" s="34"/>
      <c r="W54" s="36"/>
      <c r="X54" s="40"/>
    </row>
    <row r="55" spans="2:24">
      <c r="B55" s="22"/>
      <c r="C55" s="41"/>
      <c r="D55" s="41"/>
      <c r="E55" s="44"/>
      <c r="F55" s="12"/>
      <c r="G55" s="13"/>
      <c r="H55" s="45"/>
      <c r="I55" s="13"/>
      <c r="J55" s="24"/>
      <c r="K55" s="12"/>
      <c r="L55" s="13"/>
      <c r="M55" s="45"/>
      <c r="N55" s="13"/>
      <c r="O55" s="23"/>
      <c r="P55" s="23"/>
      <c r="Q55" s="2"/>
      <c r="R55" s="33"/>
      <c r="S55" s="36"/>
      <c r="T55" s="43"/>
      <c r="U55" s="2"/>
      <c r="V55" s="34"/>
      <c r="W55" s="36"/>
      <c r="X55" s="40"/>
    </row>
    <row r="56" spans="2:24">
      <c r="B56" s="22"/>
      <c r="C56" s="41"/>
      <c r="D56" s="41"/>
      <c r="E56" s="44"/>
      <c r="F56" s="12"/>
      <c r="G56" s="13"/>
      <c r="H56" s="45"/>
      <c r="I56" s="13"/>
      <c r="J56" s="24"/>
      <c r="K56" s="12"/>
      <c r="L56" s="13"/>
      <c r="M56" s="45"/>
      <c r="N56" s="13"/>
      <c r="O56" s="23"/>
      <c r="P56" s="23"/>
      <c r="Q56" s="2"/>
      <c r="R56" s="33"/>
      <c r="S56" s="36"/>
      <c r="T56" s="43"/>
      <c r="U56" s="2"/>
      <c r="V56" s="34"/>
      <c r="W56" s="36"/>
      <c r="X56" s="40"/>
    </row>
    <row r="57" spans="2:24">
      <c r="B57" s="22"/>
      <c r="C57" s="41"/>
      <c r="D57" s="41"/>
      <c r="E57" s="44"/>
      <c r="F57" s="12"/>
      <c r="G57" s="13"/>
      <c r="H57" s="45"/>
      <c r="I57" s="13"/>
      <c r="J57" s="24"/>
      <c r="K57" s="12"/>
      <c r="L57" s="13"/>
      <c r="M57" s="45"/>
      <c r="N57" s="13"/>
      <c r="O57" s="23"/>
      <c r="P57" s="23"/>
      <c r="Q57" s="2"/>
      <c r="R57" s="33"/>
      <c r="S57" s="36"/>
      <c r="T57" s="43"/>
      <c r="U57" s="2"/>
      <c r="V57" s="34"/>
      <c r="W57" s="36"/>
      <c r="X57" s="40"/>
    </row>
    <row r="58" spans="2:24">
      <c r="B58" s="22"/>
      <c r="C58" s="41"/>
      <c r="D58" s="41"/>
      <c r="E58" s="44"/>
      <c r="F58" s="12"/>
      <c r="G58" s="13"/>
      <c r="H58" s="45"/>
      <c r="I58" s="13"/>
      <c r="J58" s="24"/>
      <c r="K58" s="12"/>
      <c r="L58" s="13"/>
      <c r="M58" s="45"/>
      <c r="N58" s="13"/>
      <c r="O58" s="23"/>
      <c r="P58" s="23"/>
      <c r="Q58" s="2"/>
      <c r="R58" s="33"/>
      <c r="S58" s="36"/>
      <c r="T58" s="43"/>
      <c r="U58" s="2"/>
      <c r="V58" s="34"/>
      <c r="W58" s="36"/>
      <c r="X58" s="40"/>
    </row>
    <row r="59" spans="2:24">
      <c r="J59" s="1" t="s">
        <v>12</v>
      </c>
      <c r="K59" s="1"/>
      <c r="L59" s="1"/>
    </row>
    <row r="60" spans="2:24" ht="14.25">
      <c r="J60" s="1" t="s">
        <v>13</v>
      </c>
      <c r="K60" s="1" t="s">
        <v>14</v>
      </c>
      <c r="L60" s="1"/>
    </row>
    <row r="61" spans="2:24">
      <c r="J61">
        <v>0</v>
      </c>
      <c r="K61">
        <v>10</v>
      </c>
      <c r="M61" s="1" t="s">
        <v>15</v>
      </c>
      <c r="N61" s="28"/>
    </row>
    <row r="62" spans="2:24">
      <c r="J62" s="12">
        <v>-20</v>
      </c>
      <c r="K62" s="12">
        <v>-150</v>
      </c>
      <c r="L62" s="12"/>
      <c r="M62" s="1" t="s">
        <v>16</v>
      </c>
      <c r="N62" s="27"/>
    </row>
    <row r="63" spans="2:24">
      <c r="C63" s="1"/>
      <c r="D63" s="1"/>
      <c r="N63" s="27"/>
    </row>
    <row r="64" spans="2:24" ht="15.75">
      <c r="C64" s="15"/>
      <c r="D64" s="15"/>
      <c r="N64" s="27"/>
    </row>
    <row r="65" spans="3:14" ht="15.75">
      <c r="C65" s="16"/>
      <c r="D65" s="16"/>
      <c r="N65" s="27"/>
    </row>
    <row r="66" spans="3:14" ht="15.75">
      <c r="C66" s="16"/>
      <c r="D66" s="16"/>
      <c r="J66" s="1"/>
      <c r="N66" s="29"/>
    </row>
    <row r="67" spans="3:14" ht="15.75">
      <c r="C67" s="16"/>
      <c r="D67" s="16"/>
      <c r="J67" s="14"/>
    </row>
    <row r="68" spans="3:14" ht="15.75">
      <c r="C68" s="16"/>
      <c r="D68" s="16"/>
    </row>
    <row r="69" spans="3:14" ht="15.75">
      <c r="C69" s="16"/>
      <c r="D69" s="16"/>
    </row>
    <row r="70" spans="3:14" ht="15.75">
      <c r="C70" s="16"/>
      <c r="D70" s="16"/>
    </row>
    <row r="71" spans="3:14" ht="15.75">
      <c r="E71" s="16"/>
    </row>
    <row r="72" spans="3:14">
      <c r="C72" s="17"/>
      <c r="D72" s="17"/>
      <c r="E72" s="18"/>
      <c r="F72" s="18"/>
    </row>
    <row r="73" spans="3:14">
      <c r="C73" s="19"/>
      <c r="D73" s="19"/>
      <c r="E73" s="19"/>
      <c r="F73" s="19"/>
    </row>
    <row r="74" spans="3:14">
      <c r="C74" s="19"/>
      <c r="D74" s="19"/>
      <c r="E74" s="19"/>
      <c r="F74" s="19"/>
    </row>
    <row r="75" spans="3:14">
      <c r="C75" s="19"/>
      <c r="D75" s="19"/>
      <c r="E75" s="19"/>
      <c r="F75" s="19"/>
    </row>
    <row r="76" spans="3:14">
      <c r="C76" s="19"/>
      <c r="D76" s="19"/>
      <c r="E76" s="19"/>
      <c r="F76" s="19"/>
    </row>
    <row r="77" spans="3:14">
      <c r="C77" s="19"/>
      <c r="D77" s="19"/>
      <c r="E77" s="19"/>
      <c r="F77" s="19"/>
    </row>
    <row r="78" spans="3:14" ht="15.75">
      <c r="C78" s="16"/>
      <c r="D78" s="16"/>
    </row>
    <row r="79" spans="3:14" ht="15.75">
      <c r="C79" s="16"/>
      <c r="D79" s="16"/>
    </row>
    <row r="80" spans="3:14" ht="15.75">
      <c r="C80" s="16"/>
      <c r="D80" s="16"/>
    </row>
    <row r="81" spans="3:24" ht="93.75" customHeight="1">
      <c r="C81" s="131"/>
      <c r="D81" s="131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25"/>
      <c r="Q81" s="25"/>
      <c r="R81" s="25"/>
      <c r="S81" s="25"/>
      <c r="T81" s="25"/>
      <c r="U81" s="25"/>
      <c r="V81" s="25"/>
      <c r="W81" s="25"/>
      <c r="X81" s="25"/>
    </row>
    <row r="82" spans="3:24" ht="15.75">
      <c r="C82" s="16"/>
      <c r="D82" s="16"/>
    </row>
    <row r="83" spans="3:24" ht="16.5">
      <c r="C83" s="20"/>
      <c r="D83" s="20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</sheetData>
  <mergeCells count="3">
    <mergeCell ref="C1:N1"/>
    <mergeCell ref="C8:O8"/>
    <mergeCell ref="C81:O81"/>
  </mergeCells>
  <phoneticPr fontId="19" type="noConversion"/>
  <pageMargins left="0.35433070866141736" right="0.35433070866141736" top="0.59055118110236227" bottom="0.59055118110236227" header="0.51181102362204722" footer="0.51181102362204722"/>
  <pageSetup paperSize="9" scale="68" fitToHeight="2" orientation="portrait" horizontalDpi="4294967292" verticalDpi="1200" r:id="rId1"/>
  <headerFooter alignWithMargins="0"/>
  <rowBreaks count="1" manualBreakCount="1">
    <brk id="6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25 C 70%</vt:lpstr>
      <vt:lpstr>25 C 50%</vt:lpstr>
      <vt:lpstr>10 C 70%</vt:lpstr>
      <vt:lpstr>10 C 100%</vt:lpstr>
      <vt:lpstr>Figure 3.10</vt:lpstr>
      <vt:lpstr>'10 C 100%'!Print_Area</vt:lpstr>
      <vt:lpstr>'10 C 70%'!Print_Area</vt:lpstr>
      <vt:lpstr>'25 C 50%'!Print_Area</vt:lpstr>
      <vt:lpstr>'25 C 70%'!Print_Area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Fairchild</dc:creator>
  <cp:lastModifiedBy>ian</cp:lastModifiedBy>
  <cp:lastPrinted>2011-05-07T16:49:51Z</cp:lastPrinted>
  <dcterms:created xsi:type="dcterms:W3CDTF">2009-11-10T09:54:07Z</dcterms:created>
  <dcterms:modified xsi:type="dcterms:W3CDTF">2011-05-07T16:50:02Z</dcterms:modified>
</cp:coreProperties>
</file>