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9180" firstSheet="2" activeTab="5"/>
  </bookViews>
  <sheets>
    <sheet name="Figure 4.5a Re h2O" sheetId="1" r:id="rId1"/>
    <sheet name="Figure 4.5b Re" sheetId="2" r:id="rId2"/>
    <sheet name="Re " sheetId="3" r:id="rId3"/>
    <sheet name="flow resistance" sheetId="4" r:id="rId4"/>
    <sheet name="temp effect on viscosity" sheetId="5" r:id="rId5"/>
    <sheet name="Fig.4.4" sheetId="6" r:id="rId6"/>
    <sheet name="Fernandez-Cortes equations" sheetId="7" r:id="rId7"/>
    <sheet name="Fig.4.3" sheetId="8" r:id="rId8"/>
  </sheets>
  <definedNames/>
  <calcPr fullCalcOnLoad="1"/>
</workbook>
</file>

<file path=xl/comments3.xml><?xml version="1.0" encoding="utf-8"?>
<comments xmlns="http://schemas.openxmlformats.org/spreadsheetml/2006/main">
  <authors>
    <author>ab876</author>
  </authors>
  <commentList>
    <comment ref="C9" authorId="0">
      <text>
        <r>
          <rPr>
            <sz val="8"/>
            <rFont val="Tahoma"/>
            <family val="2"/>
          </rPr>
          <t xml:space="preserve">other source gives 1.292
</t>
        </r>
      </text>
    </comment>
  </commentList>
</comments>
</file>

<file path=xl/comments7.xml><?xml version="1.0" encoding="utf-8"?>
<comments xmlns="http://schemas.openxmlformats.org/spreadsheetml/2006/main">
  <authors>
    <author>Fairchild</author>
  </authors>
  <commentList>
    <comment ref="G14" authorId="0">
      <text>
        <r>
          <rPr>
            <b/>
            <sz val="9"/>
            <rFont val="Tahoma"/>
            <family val="2"/>
          </rPr>
          <t>Fairchild:</t>
        </r>
        <r>
          <rPr>
            <sz val="9"/>
            <rFont val="Tahoma"/>
            <family val="2"/>
          </rPr>
          <t xml:space="preserve">
taken from on-line calculator at csgnetwork.com</t>
        </r>
      </text>
    </comment>
    <comment ref="U14" authorId="0">
      <text>
        <r>
          <rPr>
            <b/>
            <sz val="9"/>
            <rFont val="Tahoma"/>
            <family val="2"/>
          </rPr>
          <t>Fairchild:</t>
        </r>
        <r>
          <rPr>
            <sz val="9"/>
            <rFont val="Tahoma"/>
            <family val="2"/>
          </rPr>
          <t xml:space="preserve">
taken from on-line calculator at csgnetwork.com</t>
        </r>
      </text>
    </comment>
  </commentList>
</comments>
</file>

<file path=xl/sharedStrings.xml><?xml version="1.0" encoding="utf-8"?>
<sst xmlns="http://schemas.openxmlformats.org/spreadsheetml/2006/main" count="265" uniqueCount="152">
  <si>
    <t>Physical properties of dry air</t>
  </si>
  <si>
    <t>Available tables: dry air gases flue gases water steam</t>
  </si>
  <si>
    <r>
      <t>t 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</si>
  <si>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r>
      <t>Density rho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</si>
  <si>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1 bar</t>
  </si>
  <si>
    <t>50 bar</t>
  </si>
  <si>
    <t>100 bar</t>
  </si>
  <si>
    <t>200 bar</t>
  </si>
  <si>
    <t>300 bar</t>
  </si>
  <si>
    <r>
      <t>Specific heat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[kJ/kgK]</t>
    </r>
  </si>
  <si>
    <r>
      <t>Dynamic viscosity mi*10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[Pas]</t>
    </r>
  </si>
  <si>
    <t>http://www.pipeflowcalculations.com/tables/dryair.htm</t>
  </si>
  <si>
    <r>
      <t xml:space="preserve">This table gives values of some </t>
    </r>
    <r>
      <rPr>
        <b/>
        <sz val="10"/>
        <rFont val="Arial"/>
        <family val="2"/>
      </rPr>
      <t xml:space="preserve">dry air </t>
    </r>
    <r>
      <rPr>
        <sz val="10"/>
        <rFont val="Arial"/>
        <family val="0"/>
      </rPr>
      <t>physical properties in relation to temperature and pressure.</t>
    </r>
  </si>
  <si>
    <t>D</t>
  </si>
  <si>
    <t>V</t>
  </si>
  <si>
    <t>Q</t>
  </si>
  <si>
    <t>ni</t>
  </si>
  <si>
    <t>Re</t>
  </si>
  <si>
    <t>m</t>
  </si>
  <si>
    <t>m/s</t>
  </si>
  <si>
    <t>m3/s</t>
  </si>
  <si>
    <t>m2/s</t>
  </si>
  <si>
    <t>G</t>
  </si>
  <si>
    <t>rho</t>
  </si>
  <si>
    <t>mi</t>
  </si>
  <si>
    <t>kg/s</t>
  </si>
  <si>
    <t>kg/m3</t>
  </si>
  <si>
    <t>Pas</t>
  </si>
  <si>
    <t>Results from Re calculator</t>
  </si>
  <si>
    <t>Flow in Pipe</t>
  </si>
  <si>
    <t>For flow in a pipe or tube, the Reynolds number is generally defined as [4]:</t>
  </si>
  <si>
    <t>where:</t>
  </si>
  <si>
    <r>
      <t>D</t>
    </r>
    <r>
      <rPr>
        <sz val="10"/>
        <rFont val="Arial"/>
        <family val="0"/>
      </rPr>
      <t xml:space="preserve"> is the hydraulic diameter of the pipe (m)</t>
    </r>
  </si>
  <si>
    <t>is the mean fluid velocity (SI units: m/s)</t>
  </si>
  <si>
    <r>
      <t>L</t>
    </r>
    <r>
      <rPr>
        <sz val="10"/>
        <rFont val="Arial"/>
        <family val="0"/>
      </rPr>
      <t xml:space="preserve"> is a characteristic length, (traveled length of fluid) (m)</t>
    </r>
  </si>
  <si>
    <t>μ is the dynamic viscosity of the fluid (Pa·s or N·s/m² or kg/m·s)</t>
  </si>
  <si>
    <t>ν is the kinematic viscosity (ν = μ / ρ) (m²/s)</t>
  </si>
  <si>
    <t>is the density of the fluid (kg/m³)</t>
  </si>
  <si>
    <t>Q is the volumetric flow rate (m³/s)</t>
  </si>
  <si>
    <r>
      <t>A</t>
    </r>
    <r>
      <rPr>
        <sz val="10"/>
        <rFont val="Arial"/>
        <family val="0"/>
      </rPr>
      <t xml:space="preserve"> is the pipe </t>
    </r>
    <r>
      <rPr>
        <i/>
        <sz val="10"/>
        <rFont val="Arial"/>
        <family val="2"/>
      </rPr>
      <t>cross-sectional</t>
    </r>
    <r>
      <rPr>
        <sz val="10"/>
        <rFont val="Arial"/>
        <family val="0"/>
      </rPr>
      <t xml:space="preserve"> area (m²)</t>
    </r>
  </si>
  <si>
    <t xml:space="preserve">Re </t>
  </si>
  <si>
    <t>D diameter m</t>
  </si>
  <si>
    <t>velocity m/sec</t>
  </si>
  <si>
    <t>0 degrees</t>
  </si>
  <si>
    <t>Effect of temperature on the viscosity of a gas</t>
  </si>
  <si>
    <t>Sutherland's formula can be used to derive the dynamic viscosity of an ideal gas as a function of the temperature:</t>
  </si>
  <si>
    <t>This in turn is equal to</t>
  </si>
  <si>
    <t>where</t>
  </si>
  <si>
    <t>is a constant.</t>
  </si>
  <si>
    <t>in Sutherland's formula:</t>
  </si>
  <si>
    <r>
      <t>μ</t>
    </r>
    <r>
      <rPr>
        <sz val="10"/>
        <rFont val="Arial"/>
        <family val="0"/>
      </rPr>
      <t xml:space="preserve"> = dynamic viscosity in (Pa·s) at input temperature 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,</t>
    </r>
  </si>
  <si>
    <r>
      <t>μ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reference viscosity in (Pa·s) at reference temperature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>,</t>
    </r>
  </si>
  <si>
    <r>
      <t>T</t>
    </r>
    <r>
      <rPr>
        <sz val="10"/>
        <rFont val="Arial"/>
        <family val="0"/>
      </rPr>
      <t xml:space="preserve"> = input temperature in kelvin,</t>
    </r>
  </si>
  <si>
    <r>
      <t>T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reference temperature in kelvin,</t>
    </r>
  </si>
  <si>
    <r>
      <t>C</t>
    </r>
    <r>
      <rPr>
        <sz val="10"/>
        <rFont val="Arial"/>
        <family val="0"/>
      </rPr>
      <t xml:space="preserve"> = Sutherland's constant for the gaseous material in question.</t>
    </r>
  </si>
  <si>
    <r>
      <t xml:space="preserve">Valid for temperatures between 0 &lt; 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 xml:space="preserve"> &lt; 555 K with an error due to pressure less than 10% below 3.45 MPa.</t>
    </r>
  </si>
  <si>
    <t>Sutherland's constant and reference temperature for some gases</t>
  </si>
  <si>
    <t>Gas  </t>
  </si>
  <si>
    <t>C</t>
  </si>
  <si>
    <t>[K]</t>
  </si>
  <si>
    <t>  </t>
  </si>
  <si>
    <r>
      <t>T</t>
    </r>
    <r>
      <rPr>
        <b/>
        <i/>
        <vertAlign val="subscript"/>
        <sz val="10"/>
        <rFont val="Arial"/>
        <family val="2"/>
      </rPr>
      <t>0</t>
    </r>
  </si>
  <si>
    <r>
      <t>μ</t>
    </r>
    <r>
      <rPr>
        <b/>
        <i/>
        <vertAlign val="subscript"/>
        <sz val="10"/>
        <rFont val="Arial"/>
        <family val="2"/>
      </rPr>
      <t>0</t>
    </r>
  </si>
  <si>
    <r>
      <t>[10</t>
    </r>
    <r>
      <rPr>
        <b/>
        <vertAlign val="superscript"/>
        <sz val="10"/>
        <rFont val="Arial"/>
        <family val="2"/>
      </rPr>
      <t>−6</t>
    </r>
    <r>
      <rPr>
        <b/>
        <sz val="10"/>
        <rFont val="Arial"/>
        <family val="2"/>
      </rPr>
      <t> Pa s]</t>
    </r>
  </si>
  <si>
    <t>air</t>
  </si>
  <si>
    <t>Kinematic  viscosity m2/sec</t>
  </si>
  <si>
    <t>Threshold to turbulence around 2250</t>
  </si>
  <si>
    <t>T</t>
  </si>
  <si>
    <t>Atkinson et al 1983</t>
  </si>
  <si>
    <t>8Rg/f *</t>
  </si>
  <si>
    <t>h/L*</t>
  </si>
  <si>
    <r>
      <t>DT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ext</t>
    </r>
  </si>
  <si>
    <t>T is virtual temp</t>
  </si>
  <si>
    <t>Chimney flow</t>
  </si>
  <si>
    <t xml:space="preserve">R = </t>
  </si>
  <si>
    <t>hydraulic radius (area/perimeter)</t>
  </si>
  <si>
    <t xml:space="preserve">f = </t>
  </si>
  <si>
    <t>friction factor</t>
  </si>
  <si>
    <t>Darcy-Weisbach equation for turbulent flow in pipes:</t>
  </si>
  <si>
    <t>pressure drop</t>
  </si>
  <si>
    <r>
      <t>D</t>
    </r>
    <r>
      <rPr>
        <sz val="10"/>
        <rFont val="Arial"/>
        <family val="0"/>
      </rPr>
      <t>P =</t>
    </r>
  </si>
  <si>
    <t xml:space="preserve">V = </t>
  </si>
  <si>
    <t>mean air velocity</t>
  </si>
  <si>
    <r>
      <t>f L V</t>
    </r>
    <r>
      <rPr>
        <vertAlign val="superscript"/>
        <sz val="10"/>
        <rFont val="Arial"/>
        <family val="2"/>
      </rPr>
      <t xml:space="preserve">2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int</t>
    </r>
    <r>
      <rPr>
        <sz val="10"/>
        <rFont val="Arial"/>
        <family val="0"/>
      </rPr>
      <t xml:space="preserve"> / 8 R</t>
    </r>
  </si>
  <si>
    <r>
      <t xml:space="preserve"> r</t>
    </r>
    <r>
      <rPr>
        <vertAlign val="subscript"/>
        <sz val="10"/>
        <rFont val="Arial"/>
        <family val="2"/>
      </rPr>
      <t xml:space="preserve">int = </t>
    </r>
  </si>
  <si>
    <t>internal air density</t>
  </si>
  <si>
    <t xml:space="preserve">L = </t>
  </si>
  <si>
    <t>cave length</t>
  </si>
  <si>
    <t>h =</t>
  </si>
  <si>
    <t>= frictional head loss</t>
  </si>
  <si>
    <t>For a cave with:</t>
  </si>
  <si>
    <t>height drop</t>
  </si>
  <si>
    <t>kinem viscostity =</t>
  </si>
  <si>
    <t>m2 sec-1</t>
  </si>
  <si>
    <t xml:space="preserve">Where  V&gt; </t>
  </si>
  <si>
    <t>then reynolds number is &gt;10000</t>
  </si>
  <si>
    <t>f then depends only on relative roughness and:</t>
  </si>
  <si>
    <r>
      <t>1/</t>
    </r>
    <r>
      <rPr>
        <sz val="10"/>
        <rFont val="symbol"/>
        <family val="1"/>
      </rPr>
      <t>Ö</t>
    </r>
    <r>
      <rPr>
        <sz val="10"/>
        <rFont val="Arial"/>
        <family val="0"/>
      </rPr>
      <t xml:space="preserve">f = </t>
    </r>
  </si>
  <si>
    <t>=2.03*log (aR/k)</t>
  </si>
  <si>
    <t xml:space="preserve">a = </t>
  </si>
  <si>
    <t xml:space="preserve">k = </t>
  </si>
  <si>
    <t>projection heights on walls</t>
  </si>
  <si>
    <t>Straight passages have f in the range 0.04 to 10.</t>
  </si>
  <si>
    <t>Water flow data shows phreatic passages have f or 30-150 because of constrictions.</t>
  </si>
  <si>
    <t>Chimney flow is pervasive, but short-term reversals also seen (few hours to 2 days).</t>
  </si>
  <si>
    <t>For the main cave f is found to be 0.3 to 0.9</t>
  </si>
  <si>
    <t>r</t>
  </si>
  <si>
    <t>Ma</t>
  </si>
  <si>
    <t>g/mol</t>
  </si>
  <si>
    <t>e</t>
  </si>
  <si>
    <t>mol wt ratio wat vap and dry air</t>
  </si>
  <si>
    <t>R (L atm /mol/K)</t>
  </si>
  <si>
    <t>RH</t>
  </si>
  <si>
    <t>pvs, atm</t>
  </si>
  <si>
    <t>Buck A.L., 1981 - New equations for computing vapor</t>
  </si>
  <si>
    <t>pressure and enhancement factor. J. Appl. Meteorol.</t>
  </si>
  <si>
    <t>Climatol., 20 (12): 1527-1532.</t>
  </si>
  <si>
    <t>P, atm</t>
  </si>
  <si>
    <t>Results for standard atm PCO2 value</t>
  </si>
  <si>
    <t>As the density of interior air is increased by around 0.43% for</t>
  </si>
  <si>
    <t>each 1% increase in the CO2 concentration, and by 0.35% for each temperature drop of 1 °C, the 1.78% CO2</t>
  </si>
  <si>
    <t>content in SDJ is balanced by a 2 °C lower outside temperature (De Freitas et al., 1982).</t>
  </si>
  <si>
    <t>Bourges et al (2006)</t>
  </si>
  <si>
    <t>CO2</t>
  </si>
  <si>
    <t>wv</t>
  </si>
  <si>
    <t>http://www.csgnetwork.com/vaporpressurecalc.html</t>
  </si>
  <si>
    <t>Can't find Buck reference so used online calculator</t>
  </si>
  <si>
    <t>Adding CO2:</t>
  </si>
  <si>
    <t>*[1-(1-e)*C/100)]</t>
  </si>
  <si>
    <t>%CO2</t>
  </si>
  <si>
    <t>The equation below seems to give an increase of 0.52% per 1% of CO2</t>
  </si>
  <si>
    <t>&lt;-- IJF wrote by analogy</t>
  </si>
  <si>
    <t>% increase</t>
  </si>
  <si>
    <t>For graphs:</t>
  </si>
  <si>
    <t>P</t>
  </si>
  <si>
    <t>Definition:</t>
  </si>
  <si>
    <t>P for circular tube</t>
  </si>
  <si>
    <t>http://www.essom.com/backend/data-file/engineer/engin12_1.pdf</t>
  </si>
  <si>
    <t>Dyn Visc Nsm-2 *10^-5</t>
  </si>
  <si>
    <t>Water</t>
  </si>
  <si>
    <t>http://www.engineeringtoolbox.com/water-dynamic-kinematic-viscosity-d_596.html</t>
  </si>
  <si>
    <t>Kinematic viscosity</t>
  </si>
  <si>
    <t>m2 sec-1 * 10^-6</t>
  </si>
  <si>
    <t>10 degrees</t>
  </si>
  <si>
    <t>20 DEGREES</t>
  </si>
  <si>
    <t>10 DEGREES</t>
  </si>
  <si>
    <t>SVP, mb</t>
  </si>
  <si>
    <t>60% RH</t>
  </si>
  <si>
    <r>
      <t xml:space="preserve">where 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is the cross sectional area and </t>
    </r>
  </si>
  <si>
    <t>P is the wetted perimeter of the cross-section.</t>
  </si>
  <si>
    <r>
      <t>Dry air with 10000 ppm CO</t>
    </r>
    <r>
      <rPr>
        <vertAlign val="subscript"/>
        <sz val="14"/>
        <rFont val="Arial"/>
        <family val="2"/>
      </rPr>
      <t>2</t>
    </r>
  </si>
  <si>
    <t>Dry air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</si>
</sst>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E+00"/>
    <numFmt numFmtId="180" formatCode="0.000E+00"/>
    <numFmt numFmtId="181" formatCode="0.0E+00"/>
    <numFmt numFmtId="182" formatCode="0E+00"/>
    <numFmt numFmtId="183" formatCode="0.00000000"/>
    <numFmt numFmtId="184" formatCode="0.0000000"/>
  </numFmts>
  <fonts count="72">
    <font>
      <sz val="10"/>
      <name val="Arial"/>
      <family val="0"/>
    </font>
    <font>
      <b/>
      <sz val="2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i/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8"/>
      <color indexed="8"/>
      <name val="Comic Sans MS"/>
      <family val="0"/>
    </font>
    <font>
      <sz val="18"/>
      <color indexed="8"/>
      <name val="Arial"/>
      <family val="0"/>
    </font>
    <font>
      <sz val="16.55"/>
      <color indexed="8"/>
      <name val="Arial"/>
      <family val="0"/>
    </font>
    <font>
      <sz val="16"/>
      <color indexed="8"/>
      <name val="Arial"/>
      <family val="0"/>
    </font>
    <font>
      <sz val="8.5"/>
      <color indexed="8"/>
      <name val="Arial"/>
      <family val="0"/>
    </font>
    <font>
      <vertAlign val="superscript"/>
      <sz val="8.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0"/>
    </font>
    <font>
      <vertAlign val="superscript"/>
      <sz val="20"/>
      <color indexed="8"/>
      <name val="Arial"/>
      <family val="0"/>
    </font>
    <font>
      <sz val="28"/>
      <color indexed="8"/>
      <name val="Arial"/>
      <family val="0"/>
    </font>
    <font>
      <sz val="40"/>
      <color indexed="8"/>
      <name val="Arial"/>
      <family val="0"/>
    </font>
    <font>
      <vertAlign val="superscript"/>
      <sz val="18"/>
      <color indexed="8"/>
      <name val="Arial"/>
      <family val="0"/>
    </font>
    <font>
      <sz val="14"/>
      <color indexed="8"/>
      <name val="Comic Sans MS"/>
      <family val="0"/>
    </font>
    <font>
      <vertAlign val="subscript"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7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53" applyAlignment="1" applyProtection="1">
      <alignment horizontal="left" indent="1"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8" fillId="33" borderId="0" xfId="53" applyFill="1" applyAlignment="1" applyProtection="1">
      <alignment horizontal="center" vertical="center" wrapText="1"/>
      <protection/>
    </xf>
    <xf numFmtId="0" fontId="11" fillId="33" borderId="0" xfId="0" applyFont="1" applyFill="1" applyAlignment="1">
      <alignment horizontal="center" vertical="center" wrapText="1"/>
    </xf>
    <xf numFmtId="0" fontId="8" fillId="0" borderId="0" xfId="53" applyAlignment="1" applyProtection="1">
      <alignment wrapText="1"/>
      <protection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7" xfId="0" applyBorder="1" applyAlignment="1">
      <alignment/>
    </xf>
    <xf numFmtId="0" fontId="20" fillId="0" borderId="0" xfId="0" applyFont="1" applyAlignment="1">
      <alignment/>
    </xf>
    <xf numFmtId="0" fontId="8" fillId="33" borderId="0" xfId="53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05"/>
          <c:w val="0.84125"/>
          <c:h val="0.884"/>
        </c:manualLayout>
      </c:layout>
      <c:scatterChart>
        <c:scatterStyle val="lineMarker"/>
        <c:varyColors val="0"/>
        <c:ser>
          <c:idx val="4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'!$U$29:$U$30</c:f>
              <c:numCache>
                <c:ptCount val="2"/>
                <c:pt idx="0">
                  <c:v>0.0001</c:v>
                </c:pt>
                <c:pt idx="1">
                  <c:v>1</c:v>
                </c:pt>
              </c:numCache>
            </c:numRef>
          </c:xVal>
          <c:yVal>
            <c:numRef>
              <c:f>'Re '!$V$29:$V$30</c:f>
              <c:numCache>
                <c:ptCount val="2"/>
                <c:pt idx="0">
                  <c:v>2250</c:v>
                </c:pt>
                <c:pt idx="1">
                  <c:v>2250</c:v>
                </c:pt>
              </c:numCache>
            </c:numRef>
          </c:yVal>
          <c:smooth val="0"/>
        </c:ser>
        <c:ser>
          <c:idx val="0"/>
          <c:order val="1"/>
          <c:tx>
            <c:v>20 degrees C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'!$AD$25:$AD$34</c:f>
              <c:numCache>
                <c:ptCount val="10"/>
                <c:pt idx="0">
                  <c:v>0.0001</c:v>
                </c:pt>
                <c:pt idx="1">
                  <c:v>0.0002</c:v>
                </c:pt>
                <c:pt idx="2">
                  <c:v>0.0005</c:v>
                </c:pt>
                <c:pt idx="3">
                  <c:v>0.001</c:v>
                </c:pt>
                <c:pt idx="4">
                  <c:v>0.002</c:v>
                </c:pt>
                <c:pt idx="5">
                  <c:v>0.005</c:v>
                </c:pt>
                <c:pt idx="6">
                  <c:v>0.01</c:v>
                </c:pt>
                <c:pt idx="7">
                  <c:v>0.02</c:v>
                </c:pt>
                <c:pt idx="8">
                  <c:v>0.1</c:v>
                </c:pt>
                <c:pt idx="9">
                  <c:v>1</c:v>
                </c:pt>
              </c:numCache>
            </c:numRef>
          </c:xVal>
          <c:yVal>
            <c:numRef>
              <c:f>'Re '!$AH$25:$AH$34</c:f>
              <c:numCache>
                <c:ptCount val="10"/>
                <c:pt idx="0">
                  <c:v>48.22877063390768</c:v>
                </c:pt>
                <c:pt idx="1">
                  <c:v>96.45754126781536</c:v>
                </c:pt>
                <c:pt idx="2">
                  <c:v>241.14385316953837</c:v>
                </c:pt>
                <c:pt idx="3">
                  <c:v>482.28770633907675</c:v>
                </c:pt>
                <c:pt idx="4">
                  <c:v>964.5754126781535</c:v>
                </c:pt>
                <c:pt idx="5">
                  <c:v>2411.438531695384</c:v>
                </c:pt>
                <c:pt idx="6">
                  <c:v>4822.877063390768</c:v>
                </c:pt>
                <c:pt idx="7">
                  <c:v>9645.754126781536</c:v>
                </c:pt>
                <c:pt idx="8">
                  <c:v>48228.770633907676</c:v>
                </c:pt>
                <c:pt idx="9">
                  <c:v>482287.70633907674</c:v>
                </c:pt>
              </c:numCache>
            </c:numRef>
          </c:yVal>
          <c:smooth val="0"/>
        </c:ser>
        <c:ser>
          <c:idx val="1"/>
          <c:order val="2"/>
          <c:tx>
            <c:v>10 degrees 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'!$AJ$25:$AJ$34</c:f>
              <c:numCache>
                <c:ptCount val="10"/>
                <c:pt idx="0">
                  <c:v>0.0001</c:v>
                </c:pt>
                <c:pt idx="1">
                  <c:v>0.0002</c:v>
                </c:pt>
                <c:pt idx="2">
                  <c:v>0.0005</c:v>
                </c:pt>
                <c:pt idx="3">
                  <c:v>0.001</c:v>
                </c:pt>
                <c:pt idx="4">
                  <c:v>0.002</c:v>
                </c:pt>
                <c:pt idx="5">
                  <c:v>0.005</c:v>
                </c:pt>
                <c:pt idx="6">
                  <c:v>0.01</c:v>
                </c:pt>
                <c:pt idx="7">
                  <c:v>0.02</c:v>
                </c:pt>
                <c:pt idx="8">
                  <c:v>0.1</c:v>
                </c:pt>
                <c:pt idx="9">
                  <c:v>1</c:v>
                </c:pt>
              </c:numCache>
            </c:numRef>
          </c:xVal>
          <c:yVal>
            <c:numRef>
              <c:f>'Re '!$AN$25:$AN$34</c:f>
              <c:numCache>
                <c:ptCount val="10"/>
                <c:pt idx="0">
                  <c:v>32.472316876693775</c:v>
                </c:pt>
                <c:pt idx="1">
                  <c:v>64.94463375338755</c:v>
                </c:pt>
                <c:pt idx="2">
                  <c:v>162.36158438346888</c:v>
                </c:pt>
                <c:pt idx="3">
                  <c:v>324.72316876693776</c:v>
                </c:pt>
                <c:pt idx="4">
                  <c:v>649.4463375338755</c:v>
                </c:pt>
                <c:pt idx="5">
                  <c:v>1623.6158438346886</c:v>
                </c:pt>
                <c:pt idx="6">
                  <c:v>3247.231687669377</c:v>
                </c:pt>
                <c:pt idx="7">
                  <c:v>6494.463375338754</c:v>
                </c:pt>
                <c:pt idx="8">
                  <c:v>32472.316876693774</c:v>
                </c:pt>
                <c:pt idx="9">
                  <c:v>324723.16876693774</c:v>
                </c:pt>
              </c:numCache>
            </c:numRef>
          </c:yVal>
          <c:smooth val="0"/>
        </c:ser>
        <c:ser>
          <c:idx val="2"/>
          <c:order val="3"/>
          <c:tx>
            <c:v>0 degrees C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'!$AP$25:$AP$34</c:f>
              <c:numCache>
                <c:ptCount val="10"/>
                <c:pt idx="0">
                  <c:v>0.0001</c:v>
                </c:pt>
                <c:pt idx="1">
                  <c:v>0.0002</c:v>
                </c:pt>
                <c:pt idx="2">
                  <c:v>0.0005</c:v>
                </c:pt>
                <c:pt idx="3">
                  <c:v>0.001</c:v>
                </c:pt>
                <c:pt idx="4">
                  <c:v>0.002</c:v>
                </c:pt>
                <c:pt idx="5">
                  <c:v>0.005</c:v>
                </c:pt>
                <c:pt idx="6">
                  <c:v>0.01</c:v>
                </c:pt>
                <c:pt idx="7">
                  <c:v>0.02</c:v>
                </c:pt>
                <c:pt idx="8">
                  <c:v>0.1</c:v>
                </c:pt>
                <c:pt idx="9">
                  <c:v>1</c:v>
                </c:pt>
              </c:numCache>
            </c:numRef>
          </c:xVal>
          <c:yVal>
            <c:numRef>
              <c:f>'Re '!$AT$25:$AT$34</c:f>
              <c:numCache>
                <c:ptCount val="10"/>
                <c:pt idx="0">
                  <c:v>23.750038140928236</c:v>
                </c:pt>
                <c:pt idx="1">
                  <c:v>47.50007628185647</c:v>
                </c:pt>
                <c:pt idx="2">
                  <c:v>118.75019070464118</c:v>
                </c:pt>
                <c:pt idx="3">
                  <c:v>237.50038140928237</c:v>
                </c:pt>
                <c:pt idx="4">
                  <c:v>475.00076281856474</c:v>
                </c:pt>
                <c:pt idx="5">
                  <c:v>1187.5019070464118</c:v>
                </c:pt>
                <c:pt idx="6">
                  <c:v>2375.0038140928236</c:v>
                </c:pt>
                <c:pt idx="7">
                  <c:v>4750.007628185647</c:v>
                </c:pt>
                <c:pt idx="8">
                  <c:v>23750.038140928238</c:v>
                </c:pt>
                <c:pt idx="9">
                  <c:v>237500.3814092824</c:v>
                </c:pt>
              </c:numCache>
            </c:numRef>
          </c:yVal>
          <c:smooth val="0"/>
        </c:ser>
        <c:ser>
          <c:idx val="3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'!$AJ$5:$AJ$13</c:f>
              <c:numCache>
                <c:ptCount val="9"/>
                <c:pt idx="0">
                  <c:v>0.0001</c:v>
                </c:pt>
                <c:pt idx="1">
                  <c:v>0.0002</c:v>
                </c:pt>
                <c:pt idx="2">
                  <c:v>0.0005</c:v>
                </c:pt>
                <c:pt idx="3">
                  <c:v>0.001</c:v>
                </c:pt>
                <c:pt idx="4">
                  <c:v>0.002</c:v>
                </c:pt>
                <c:pt idx="5">
                  <c:v>0.005</c:v>
                </c:pt>
                <c:pt idx="6">
                  <c:v>0.01</c:v>
                </c:pt>
                <c:pt idx="7">
                  <c:v>0.02</c:v>
                </c:pt>
                <c:pt idx="8">
                  <c:v>0.1</c:v>
                </c:pt>
              </c:numCache>
            </c:numRef>
          </c:xVal>
          <c:yVal>
            <c:numRef>
              <c:f>'Re '!$AN$5:$AN$13</c:f>
              <c:numCache>
                <c:ptCount val="9"/>
                <c:pt idx="0">
                  <c:v>97.41695063008133</c:v>
                </c:pt>
                <c:pt idx="1">
                  <c:v>194.83390126016266</c:v>
                </c:pt>
                <c:pt idx="2">
                  <c:v>487.0847531504066</c:v>
                </c:pt>
                <c:pt idx="3">
                  <c:v>974.1695063008132</c:v>
                </c:pt>
                <c:pt idx="4">
                  <c:v>1948.3390126016263</c:v>
                </c:pt>
                <c:pt idx="5">
                  <c:v>4870.847531504066</c:v>
                </c:pt>
                <c:pt idx="6">
                  <c:v>9741.695063008132</c:v>
                </c:pt>
                <c:pt idx="7">
                  <c:v>19483.390126016264</c:v>
                </c:pt>
                <c:pt idx="8">
                  <c:v>97416.95063008132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'!$AJ$52:$AJ$60</c:f>
              <c:numCache>
                <c:ptCount val="9"/>
                <c:pt idx="0">
                  <c:v>0.0001</c:v>
                </c:pt>
                <c:pt idx="1">
                  <c:v>0.0002</c:v>
                </c:pt>
                <c:pt idx="2">
                  <c:v>0.0005</c:v>
                </c:pt>
                <c:pt idx="3">
                  <c:v>0.001</c:v>
                </c:pt>
                <c:pt idx="4">
                  <c:v>0.002</c:v>
                </c:pt>
                <c:pt idx="5">
                  <c:v>0.005</c:v>
                </c:pt>
                <c:pt idx="6">
                  <c:v>0.01</c:v>
                </c:pt>
                <c:pt idx="7">
                  <c:v>0.02</c:v>
                </c:pt>
                <c:pt idx="8">
                  <c:v>0.1</c:v>
                </c:pt>
              </c:numCache>
            </c:numRef>
          </c:xVal>
          <c:yVal>
            <c:numRef>
              <c:f>'Re '!$AN$52:$AN$60</c:f>
              <c:numCache>
                <c:ptCount val="9"/>
                <c:pt idx="0">
                  <c:v>974.1695063008133</c:v>
                </c:pt>
                <c:pt idx="1">
                  <c:v>1948.3390126016266</c:v>
                </c:pt>
                <c:pt idx="2">
                  <c:v>4870.847531504066</c:v>
                </c:pt>
                <c:pt idx="3">
                  <c:v>9741.695063008132</c:v>
                </c:pt>
                <c:pt idx="4">
                  <c:v>19483.390126016264</c:v>
                </c:pt>
                <c:pt idx="5">
                  <c:v>48708.475315040654</c:v>
                </c:pt>
                <c:pt idx="6">
                  <c:v>97416.95063008131</c:v>
                </c:pt>
                <c:pt idx="7">
                  <c:v>194833.90126016262</c:v>
                </c:pt>
                <c:pt idx="8">
                  <c:v>974169.5063008132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'!$AJ$37:$AJ$45</c:f>
              <c:numCache>
                <c:ptCount val="9"/>
                <c:pt idx="0">
                  <c:v>0.0001</c:v>
                </c:pt>
                <c:pt idx="1">
                  <c:v>0.0002</c:v>
                </c:pt>
                <c:pt idx="2">
                  <c:v>0.0005</c:v>
                </c:pt>
                <c:pt idx="3">
                  <c:v>0.001</c:v>
                </c:pt>
                <c:pt idx="4">
                  <c:v>0.002</c:v>
                </c:pt>
                <c:pt idx="5">
                  <c:v>0.005</c:v>
                </c:pt>
                <c:pt idx="6">
                  <c:v>0.01</c:v>
                </c:pt>
                <c:pt idx="7">
                  <c:v>0.02</c:v>
                </c:pt>
                <c:pt idx="8">
                  <c:v>0.1</c:v>
                </c:pt>
              </c:numCache>
            </c:numRef>
          </c:xVal>
          <c:yVal>
            <c:numRef>
              <c:f>'Re '!$AN$37:$AN$45</c:f>
              <c:numCache>
                <c:ptCount val="9"/>
                <c:pt idx="0">
                  <c:v>194.83390126016266</c:v>
                </c:pt>
                <c:pt idx="1">
                  <c:v>389.6678025203253</c:v>
                </c:pt>
                <c:pt idx="2">
                  <c:v>974.1695063008132</c:v>
                </c:pt>
                <c:pt idx="3">
                  <c:v>1948.3390126016263</c:v>
                </c:pt>
                <c:pt idx="4">
                  <c:v>3896.6780252032527</c:v>
                </c:pt>
                <c:pt idx="5">
                  <c:v>9741.695063008132</c:v>
                </c:pt>
                <c:pt idx="6">
                  <c:v>19483.390126016264</c:v>
                </c:pt>
                <c:pt idx="7">
                  <c:v>38966.78025203253</c:v>
                </c:pt>
                <c:pt idx="8">
                  <c:v>194833.90126016265</c:v>
                </c:pt>
              </c:numCache>
            </c:numRef>
          </c:yVal>
          <c:smooth val="0"/>
        </c:ser>
        <c:axId val="14610939"/>
        <c:axId val="64389588"/>
      </c:scatterChart>
      <c:valAx>
        <c:axId val="14610939"/>
        <c:scaling>
          <c:logBase val="10"/>
          <c:orientation val="minMax"/>
          <c:max val="1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Velocity, m sec</a:t>
                </a:r>
                <a:r>
                  <a:rPr lang="en-US" cap="none" sz="2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At val="0.0001"/>
        <c:crossBetween val="midCat"/>
        <c:dispUnits/>
      </c:valAx>
      <c:valAx>
        <c:axId val="64389588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Reynolds Number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555"/>
          <c:y val="0.5885"/>
          <c:w val="0.215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"/>
          <c:w val="0.867"/>
          <c:h val="0.92175"/>
        </c:manualLayout>
      </c:layout>
      <c:scatterChart>
        <c:scatterStyle val="lineMarker"/>
        <c:varyColors val="0"/>
        <c:ser>
          <c:idx val="2"/>
          <c:order val="0"/>
          <c:tx>
            <c:v>3 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'!$O$39:$O$47</c:f>
              <c:numCache>
                <c:ptCount val="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1</c:v>
                </c:pt>
              </c:numCache>
            </c:numRef>
          </c:xVal>
          <c:yVal>
            <c:numRef>
              <c:f>'Re '!$S$39:$S$47</c:f>
              <c:numCache>
                <c:ptCount val="9"/>
                <c:pt idx="0">
                  <c:v>24.114385316953836</c:v>
                </c:pt>
                <c:pt idx="1">
                  <c:v>48.22877063390767</c:v>
                </c:pt>
                <c:pt idx="2">
                  <c:v>120.57192658476919</c:v>
                </c:pt>
                <c:pt idx="3">
                  <c:v>241.14385316953837</c:v>
                </c:pt>
                <c:pt idx="4">
                  <c:v>482.28770633907675</c:v>
                </c:pt>
                <c:pt idx="5">
                  <c:v>1205.719265847692</c:v>
                </c:pt>
                <c:pt idx="6">
                  <c:v>2411.438531695384</c:v>
                </c:pt>
                <c:pt idx="7">
                  <c:v>4822.877063390768</c:v>
                </c:pt>
                <c:pt idx="8">
                  <c:v>24114.385316953838</c:v>
                </c:pt>
              </c:numCache>
            </c:numRef>
          </c:yVal>
          <c:smooth val="0"/>
        </c:ser>
        <c:ser>
          <c:idx val="0"/>
          <c:order val="1"/>
          <c:tx>
            <c:v>1 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'!$O$17:$O$25</c:f>
              <c:numCache>
                <c:ptCount val="9"/>
                <c:pt idx="0">
                  <c:v>0.001</c:v>
                </c:pt>
                <c:pt idx="1">
                  <c:v>0.002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1</c:v>
                </c:pt>
              </c:numCache>
            </c:numRef>
          </c:xVal>
          <c:yVal>
            <c:numRef>
              <c:f>'Re '!$S$17:$S$25</c:f>
              <c:numCache>
                <c:ptCount val="9"/>
                <c:pt idx="0">
                  <c:v>72.34315595086152</c:v>
                </c:pt>
                <c:pt idx="1">
                  <c:v>144.68631190172303</c:v>
                </c:pt>
                <c:pt idx="2">
                  <c:v>361.71577975430756</c:v>
                </c:pt>
                <c:pt idx="3">
                  <c:v>723.4315595086151</c:v>
                </c:pt>
                <c:pt idx="4">
                  <c:v>1446.8631190172302</c:v>
                </c:pt>
                <c:pt idx="5">
                  <c:v>3617.157797543076</c:v>
                </c:pt>
                <c:pt idx="6">
                  <c:v>7234.315595086152</c:v>
                </c:pt>
                <c:pt idx="7">
                  <c:v>14468.631190172304</c:v>
                </c:pt>
                <c:pt idx="8">
                  <c:v>72343.15595086152</c:v>
                </c:pt>
              </c:numCache>
            </c:numRef>
          </c:yVal>
          <c:smooth val="0"/>
        </c:ser>
        <c:ser>
          <c:idx val="3"/>
          <c:order val="2"/>
          <c:tx>
            <c:v>0.5 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'!$U$16:$U$25</c:f>
              <c:numCache>
                <c:ptCount val="10"/>
                <c:pt idx="0">
                  <c:v>0.0001</c:v>
                </c:pt>
                <c:pt idx="1">
                  <c:v>0.001</c:v>
                </c:pt>
                <c:pt idx="2">
                  <c:v>0.002</c:v>
                </c:pt>
                <c:pt idx="3">
                  <c:v>0.005</c:v>
                </c:pt>
                <c:pt idx="4">
                  <c:v>0.01</c:v>
                </c:pt>
                <c:pt idx="5">
                  <c:v>0.02</c:v>
                </c:pt>
                <c:pt idx="6">
                  <c:v>0.05</c:v>
                </c:pt>
                <c:pt idx="7">
                  <c:v>0.1</c:v>
                </c:pt>
                <c:pt idx="8">
                  <c:v>0.2</c:v>
                </c:pt>
                <c:pt idx="9">
                  <c:v>1</c:v>
                </c:pt>
              </c:numCache>
            </c:numRef>
          </c:xVal>
          <c:yVal>
            <c:numRef>
              <c:f>'Re '!$Y$16:$Y$25</c:f>
              <c:numCache>
                <c:ptCount val="10"/>
                <c:pt idx="0">
                  <c:v>14.468631190172303</c:v>
                </c:pt>
                <c:pt idx="1">
                  <c:v>144.68631190172303</c:v>
                </c:pt>
                <c:pt idx="2">
                  <c:v>289.37262380344606</c:v>
                </c:pt>
                <c:pt idx="3">
                  <c:v>723.4315595086151</c:v>
                </c:pt>
                <c:pt idx="4">
                  <c:v>1446.8631190172302</c:v>
                </c:pt>
                <c:pt idx="5">
                  <c:v>2893.7262380344605</c:v>
                </c:pt>
                <c:pt idx="6">
                  <c:v>7234.315595086152</c:v>
                </c:pt>
                <c:pt idx="7">
                  <c:v>14468.631190172304</c:v>
                </c:pt>
                <c:pt idx="8">
                  <c:v>28937.262380344608</c:v>
                </c:pt>
                <c:pt idx="9">
                  <c:v>144686.31190172303</c:v>
                </c:pt>
              </c:numCache>
            </c:numRef>
          </c:yVal>
          <c:smooth val="0"/>
        </c:ser>
        <c:ser>
          <c:idx val="6"/>
          <c:order val="3"/>
          <c:tx>
            <c:v>0.2 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'!$U$42:$U$51</c:f>
              <c:numCache>
                <c:ptCount val="10"/>
                <c:pt idx="0">
                  <c:v>0.0001</c:v>
                </c:pt>
                <c:pt idx="1">
                  <c:v>0.001</c:v>
                </c:pt>
                <c:pt idx="2">
                  <c:v>0.002</c:v>
                </c:pt>
                <c:pt idx="3">
                  <c:v>0.005</c:v>
                </c:pt>
                <c:pt idx="4">
                  <c:v>0.01</c:v>
                </c:pt>
                <c:pt idx="5">
                  <c:v>0.02</c:v>
                </c:pt>
                <c:pt idx="6">
                  <c:v>0.05</c:v>
                </c:pt>
                <c:pt idx="7">
                  <c:v>0.1</c:v>
                </c:pt>
                <c:pt idx="8">
                  <c:v>0.2</c:v>
                </c:pt>
                <c:pt idx="9">
                  <c:v>1</c:v>
                </c:pt>
              </c:numCache>
            </c:numRef>
          </c:xVal>
          <c:yVal>
            <c:numRef>
              <c:f>'Re '!$Y$42:$Y$51</c:f>
              <c:numCache>
                <c:ptCount val="10"/>
                <c:pt idx="0">
                  <c:v>36.17157797543076</c:v>
                </c:pt>
                <c:pt idx="1">
                  <c:v>361.71577975430756</c:v>
                </c:pt>
                <c:pt idx="2">
                  <c:v>723.4315595086151</c:v>
                </c:pt>
                <c:pt idx="3">
                  <c:v>1808.5788987715378</c:v>
                </c:pt>
                <c:pt idx="4">
                  <c:v>3617.1577975430755</c:v>
                </c:pt>
                <c:pt idx="5">
                  <c:v>7234.315595086151</c:v>
                </c:pt>
                <c:pt idx="6">
                  <c:v>18085.78898771538</c:v>
                </c:pt>
                <c:pt idx="7">
                  <c:v>36171.57797543076</c:v>
                </c:pt>
                <c:pt idx="8">
                  <c:v>72343.15595086152</c:v>
                </c:pt>
                <c:pt idx="9">
                  <c:v>361715.7797543076</c:v>
                </c:pt>
              </c:numCache>
            </c:numRef>
          </c:yVal>
          <c:smooth val="0"/>
        </c:ser>
        <c:ser>
          <c:idx val="5"/>
          <c:order val="4"/>
          <c:tx>
            <c:v>0.1 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'!$U$31:$U$40</c:f>
              <c:numCache>
                <c:ptCount val="10"/>
                <c:pt idx="0">
                  <c:v>0.0001</c:v>
                </c:pt>
                <c:pt idx="1">
                  <c:v>0.001</c:v>
                </c:pt>
                <c:pt idx="2">
                  <c:v>0.002</c:v>
                </c:pt>
                <c:pt idx="3">
                  <c:v>0.005</c:v>
                </c:pt>
                <c:pt idx="4">
                  <c:v>0.01</c:v>
                </c:pt>
                <c:pt idx="5">
                  <c:v>0.02</c:v>
                </c:pt>
                <c:pt idx="6">
                  <c:v>0.05</c:v>
                </c:pt>
                <c:pt idx="7">
                  <c:v>0.1</c:v>
                </c:pt>
                <c:pt idx="8">
                  <c:v>0.2</c:v>
                </c:pt>
                <c:pt idx="9">
                  <c:v>1</c:v>
                </c:pt>
              </c:numCache>
            </c:numRef>
          </c:xVal>
          <c:yVal>
            <c:numRef>
              <c:f>'Re '!$Y$31:$Y$40</c:f>
              <c:numCache>
                <c:ptCount val="10"/>
                <c:pt idx="0">
                  <c:v>72.34315595086152</c:v>
                </c:pt>
                <c:pt idx="1">
                  <c:v>723.4315595086151</c:v>
                </c:pt>
                <c:pt idx="2">
                  <c:v>1446.8631190172302</c:v>
                </c:pt>
                <c:pt idx="3">
                  <c:v>3617.1577975430755</c:v>
                </c:pt>
                <c:pt idx="4">
                  <c:v>7234.315595086151</c:v>
                </c:pt>
                <c:pt idx="5">
                  <c:v>14468.631190172302</c:v>
                </c:pt>
                <c:pt idx="6">
                  <c:v>36171.57797543076</c:v>
                </c:pt>
                <c:pt idx="7">
                  <c:v>72343.15595086152</c:v>
                </c:pt>
                <c:pt idx="8">
                  <c:v>144686.31190172303</c:v>
                </c:pt>
                <c:pt idx="9">
                  <c:v>723431.5595086152</c:v>
                </c:pt>
              </c:numCache>
            </c:numRef>
          </c:yVal>
          <c:smooth val="0"/>
        </c:ser>
        <c:ser>
          <c:idx val="4"/>
          <c:order val="5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'!$U$29:$U$30</c:f>
              <c:numCache>
                <c:ptCount val="2"/>
                <c:pt idx="0">
                  <c:v>0.0001</c:v>
                </c:pt>
                <c:pt idx="1">
                  <c:v>1</c:v>
                </c:pt>
              </c:numCache>
            </c:numRef>
          </c:xVal>
          <c:yVal>
            <c:numRef>
              <c:f>'Re '!$V$29:$V$30</c:f>
              <c:numCache>
                <c:ptCount val="2"/>
                <c:pt idx="0">
                  <c:v>2250</c:v>
                </c:pt>
                <c:pt idx="1">
                  <c:v>2250</c:v>
                </c:pt>
              </c:numCache>
            </c:numRef>
          </c:yVal>
          <c:smooth val="0"/>
        </c:ser>
        <c:ser>
          <c:idx val="1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'!$U$53:$U$60</c:f>
              <c:numCache>
                <c:ptCount val="8"/>
                <c:pt idx="0">
                  <c:v>0.0001</c:v>
                </c:pt>
                <c:pt idx="1">
                  <c:v>0.001</c:v>
                </c:pt>
                <c:pt idx="2">
                  <c:v>0.002</c:v>
                </c:pt>
                <c:pt idx="3">
                  <c:v>0.005</c:v>
                </c:pt>
                <c:pt idx="4">
                  <c:v>0.01</c:v>
                </c:pt>
                <c:pt idx="5">
                  <c:v>0.02</c:v>
                </c:pt>
                <c:pt idx="6">
                  <c:v>0.05</c:v>
                </c:pt>
                <c:pt idx="7">
                  <c:v>0.1</c:v>
                </c:pt>
              </c:numCache>
            </c:numRef>
          </c:xVal>
          <c:yVal>
            <c:numRef>
              <c:f>'Re '!$Y$53:$Y$60</c:f>
              <c:numCache>
                <c:ptCount val="8"/>
                <c:pt idx="0">
                  <c:v>144.68631190172303</c:v>
                </c:pt>
                <c:pt idx="1">
                  <c:v>1446.8631190172302</c:v>
                </c:pt>
                <c:pt idx="2">
                  <c:v>2893.7262380344605</c:v>
                </c:pt>
                <c:pt idx="3">
                  <c:v>7234.315595086151</c:v>
                </c:pt>
                <c:pt idx="4">
                  <c:v>14468.631190172302</c:v>
                </c:pt>
                <c:pt idx="5">
                  <c:v>28937.262380344604</c:v>
                </c:pt>
                <c:pt idx="6">
                  <c:v>72343.15595086152</c:v>
                </c:pt>
                <c:pt idx="7">
                  <c:v>144686.31190172303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 '!$O$53:$O$58</c:f>
              <c:numCache>
                <c:ptCount val="6"/>
                <c:pt idx="0">
                  <c:v>0.0001</c:v>
                </c:pt>
                <c:pt idx="1">
                  <c:v>0.001</c:v>
                </c:pt>
                <c:pt idx="2">
                  <c:v>0.002</c:v>
                </c:pt>
                <c:pt idx="3">
                  <c:v>0.005</c:v>
                </c:pt>
                <c:pt idx="4">
                  <c:v>0.01</c:v>
                </c:pt>
                <c:pt idx="5">
                  <c:v>0.02</c:v>
                </c:pt>
              </c:numCache>
            </c:numRef>
          </c:xVal>
          <c:yVal>
            <c:numRef>
              <c:f>'Re '!$S$53:$S$58</c:f>
              <c:numCache>
                <c:ptCount val="6"/>
                <c:pt idx="0">
                  <c:v>723.4315595086151</c:v>
                </c:pt>
                <c:pt idx="1">
                  <c:v>7234.315595086151</c:v>
                </c:pt>
                <c:pt idx="2">
                  <c:v>14468.631190172302</c:v>
                </c:pt>
                <c:pt idx="3">
                  <c:v>36171.57797543075</c:v>
                </c:pt>
                <c:pt idx="4">
                  <c:v>72343.1559508615</c:v>
                </c:pt>
                <c:pt idx="5">
                  <c:v>144686.311901723</c:v>
                </c:pt>
              </c:numCache>
            </c:numRef>
          </c:yVal>
          <c:smooth val="0"/>
        </c:ser>
        <c:axId val="42635381"/>
        <c:axId val="48174110"/>
      </c:scatterChart>
      <c:valAx>
        <c:axId val="42635381"/>
        <c:scaling>
          <c:logBase val="10"/>
          <c:orientation val="minMax"/>
          <c:max val="1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Velocity, m sec</a:t>
                </a:r>
                <a:r>
                  <a:rPr lang="en-US" cap="none" sz="20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4110"/>
        <c:crossesAt val="0.001"/>
        <c:crossBetween val="midCat"/>
        <c:dispUnits/>
      </c:valAx>
      <c:valAx>
        <c:axId val="48174110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Reynolds Number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3175"/>
          <c:w val="0.896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 '!$AB$2</c:f>
              <c:strCache>
                <c:ptCount val="1"/>
                <c:pt idx="0">
                  <c:v>Kinematic viscosity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 '!$AA$3:$AA$9</c:f>
              <c:numCache/>
            </c:numRef>
          </c:xVal>
          <c:yVal>
            <c:numRef>
              <c:f>'Re '!$AB$3:$AB$9</c:f>
              <c:numCache/>
            </c:numRef>
          </c:yVal>
          <c:smooth val="0"/>
        </c:ser>
        <c:axId val="30913807"/>
        <c:axId val="9788808"/>
      </c:scatterChart>
      <c:val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 val="autoZero"/>
        <c:crossBetween val="midCat"/>
        <c:dispUnits/>
      </c:valAx>
      <c:valAx>
        <c:axId val="978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09175"/>
          <c:w val="0.60325"/>
          <c:h val="0.82025"/>
        </c:manualLayout>
      </c:layout>
      <c:scatterChart>
        <c:scatterStyle val="lineMarker"/>
        <c:varyColors val="0"/>
        <c:ser>
          <c:idx val="7"/>
          <c:order val="0"/>
          <c:tx>
            <c:strRef>
              <c:f>'Fernandez-Cortes equations'!$L$3</c:f>
              <c:strCache>
                <c:ptCount val="1"/>
                <c:pt idx="0">
                  <c:v>Dry air with 10000 ppm CO2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equations'!$L$47:$L$53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equations'!$M$47:$M$53</c:f>
              <c:numCache>
                <c:ptCount val="7"/>
                <c:pt idx="0">
                  <c:v>1.3167781816039188</c:v>
                </c:pt>
                <c:pt idx="1">
                  <c:v>1.2930951207837045</c:v>
                </c:pt>
                <c:pt idx="2">
                  <c:v>1.270248917236289</c:v>
                </c:pt>
                <c:pt idx="3">
                  <c:v>1.2481959846453814</c:v>
                </c:pt>
                <c:pt idx="4">
                  <c:v>1.226895711869863</c:v>
                </c:pt>
                <c:pt idx="5">
                  <c:v>1.2063102133485564</c:v>
                </c:pt>
                <c:pt idx="6">
                  <c:v>1.1864041042173923</c:v>
                </c:pt>
              </c:numCache>
            </c:numRef>
          </c:yVal>
          <c:smooth val="0"/>
        </c:ser>
        <c:ser>
          <c:idx val="5"/>
          <c:order val="1"/>
          <c:tx>
            <c:v>Dry air with 10000 ppm CO2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equations'!$Z$47:$Z$53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equations'!$AA$47:$AA$53</c:f>
              <c:numCache>
                <c:ptCount val="7"/>
                <c:pt idx="0">
                  <c:v>1.2738821500215602</c:v>
                </c:pt>
                <c:pt idx="1">
                  <c:v>1.2509706005607408</c:v>
                </c:pt>
                <c:pt idx="2">
                  <c:v>1.2288686464872296</c:v>
                </c:pt>
                <c:pt idx="3">
                  <c:v>1.207534121374604</c:v>
                </c:pt>
                <c:pt idx="4">
                  <c:v>1.1869277370508053</c:v>
                </c:pt>
                <c:pt idx="5">
                  <c:v>1.1670128421338455</c:v>
                </c:pt>
                <c:pt idx="6">
                  <c:v>1.1477552044748711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'Fernandez-Cortes equations'!$L$4</c:f>
              <c:strCache>
                <c:ptCount val="1"/>
                <c:pt idx="0">
                  <c:v>Dry air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equations'!$A$47:$A$53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equations'!$B$47:$B$53</c:f>
              <c:numCache>
                <c:ptCount val="7"/>
                <c:pt idx="0">
                  <c:v>1.3099773327655364</c:v>
                </c:pt>
                <c:pt idx="1">
                  <c:v>1.2864165893704729</c:v>
                </c:pt>
                <c:pt idx="2">
                  <c:v>1.2636883810777082</c:v>
                </c:pt>
                <c:pt idx="3">
                  <c:v>1.2417493466839982</c:v>
                </c:pt>
                <c:pt idx="4">
                  <c:v>1.2205590847951926</c:v>
                </c:pt>
                <c:pt idx="5">
                  <c:v>1.2000799055201055</c:v>
                </c:pt>
                <c:pt idx="6">
                  <c:v>1.1802766067491468</c:v>
                </c:pt>
              </c:numCache>
            </c:numRef>
          </c:yVal>
          <c:smooth val="0"/>
        </c:ser>
        <c:ser>
          <c:idx val="0"/>
          <c:order val="3"/>
          <c:tx>
            <c:v>50% relative humidity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equations'!$D$47:$D$53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equations'!$E$47:$E$53</c:f>
              <c:numCache>
                <c:ptCount val="7"/>
                <c:pt idx="0">
                  <c:v>1.3085011450432498</c:v>
                </c:pt>
                <c:pt idx="1">
                  <c:v>1.2843453356710173</c:v>
                </c:pt>
                <c:pt idx="2">
                  <c:v>1.2608238262457057</c:v>
                </c:pt>
                <c:pt idx="3">
                  <c:v>1.2378410286900294</c:v>
                </c:pt>
                <c:pt idx="4">
                  <c:v>1.2152919393651236</c:v>
                </c:pt>
                <c:pt idx="5">
                  <c:v>1.193065167950873</c:v>
                </c:pt>
                <c:pt idx="6">
                  <c:v>1.1710368582879467</c:v>
                </c:pt>
              </c:numCache>
            </c:numRef>
          </c:yVal>
          <c:smooth val="0"/>
        </c:ser>
        <c:ser>
          <c:idx val="1"/>
          <c:order val="4"/>
          <c:tx>
            <c:v>water-saturated air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equations'!$G$47:$G$53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equations'!$H$47:$H$53</c:f>
              <c:numCache>
                <c:ptCount val="7"/>
                <c:pt idx="0">
                  <c:v>1.3070249573209631</c:v>
                </c:pt>
                <c:pt idx="1">
                  <c:v>1.2822740819715615</c:v>
                </c:pt>
                <c:pt idx="2">
                  <c:v>1.257959271413703</c:v>
                </c:pt>
                <c:pt idx="3">
                  <c:v>1.233932710696061</c:v>
                </c:pt>
                <c:pt idx="4">
                  <c:v>1.2100247939350546</c:v>
                </c:pt>
                <c:pt idx="5">
                  <c:v>1.1860504303816408</c:v>
                </c:pt>
                <c:pt idx="6">
                  <c:v>1.1617971098267468</c:v>
                </c:pt>
              </c:numCache>
            </c:numRef>
          </c:yVal>
          <c:smooth val="0"/>
        </c:ser>
        <c:ser>
          <c:idx val="2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equations'!$O$47:$O$53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equations'!$P$47:$P$53</c:f>
              <c:numCache>
                <c:ptCount val="7"/>
                <c:pt idx="0">
                  <c:v>1.2673028490722862</c:v>
                </c:pt>
                <c:pt idx="1">
                  <c:v>1.244509632362353</c:v>
                </c:pt>
                <c:pt idx="2">
                  <c:v>1.2225218296704385</c:v>
                </c:pt>
                <c:pt idx="3">
                  <c:v>1.2012974923497712</c:v>
                </c:pt>
                <c:pt idx="4">
                  <c:v>1.1807975351424373</c:v>
                </c:pt>
                <c:pt idx="5">
                  <c:v>1.160985495962195</c:v>
                </c:pt>
                <c:pt idx="6">
                  <c:v>1.1418273194611688</c:v>
                </c:pt>
              </c:numCache>
            </c:numRef>
          </c:yVal>
          <c:smooth val="0"/>
        </c:ser>
        <c:ser>
          <c:idx val="3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equations'!$R$47:$R$53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equations'!$S$47:$S$53</c:f>
              <c:numCache>
                <c:ptCount val="7"/>
                <c:pt idx="0">
                  <c:v>1.2658266613499995</c:v>
                </c:pt>
                <c:pt idx="1">
                  <c:v>1.2424383786628972</c:v>
                </c:pt>
                <c:pt idx="2">
                  <c:v>1.2196572748384358</c:v>
                </c:pt>
                <c:pt idx="3">
                  <c:v>1.1973891743558025</c:v>
                </c:pt>
                <c:pt idx="4">
                  <c:v>1.1755303897123683</c:v>
                </c:pt>
                <c:pt idx="5">
                  <c:v>1.1539707583929626</c:v>
                </c:pt>
                <c:pt idx="6">
                  <c:v>1.1325875709999689</c:v>
                </c:pt>
              </c:numCache>
            </c:numRef>
          </c:yVal>
          <c:smooth val="0"/>
        </c:ser>
        <c:ser>
          <c:idx val="4"/>
          <c:order val="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equations'!$U$47:$U$53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equations'!$V$47:$V$53</c:f>
              <c:numCache>
                <c:ptCount val="7"/>
                <c:pt idx="0">
                  <c:v>1.264350473627713</c:v>
                </c:pt>
                <c:pt idx="1">
                  <c:v>1.2403671249634416</c:v>
                </c:pt>
                <c:pt idx="2">
                  <c:v>1.2167927200064332</c:v>
                </c:pt>
                <c:pt idx="3">
                  <c:v>1.193480856361834</c:v>
                </c:pt>
                <c:pt idx="4">
                  <c:v>1.170263244282299</c:v>
                </c:pt>
                <c:pt idx="5">
                  <c:v>1.1469560208237302</c:v>
                </c:pt>
                <c:pt idx="6">
                  <c:v>1.1233478225387687</c:v>
                </c:pt>
              </c:numCache>
            </c:numRef>
          </c:yVal>
          <c:smooth val="0"/>
        </c:ser>
        <c:axId val="20990409"/>
        <c:axId val="54695954"/>
      </c:scatterChart>
      <c:valAx>
        <c:axId val="2099040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Temperature, °C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 val="autoZero"/>
        <c:crossBetween val="midCat"/>
        <c:dispUnits/>
      </c:valAx>
      <c:valAx>
        <c:axId val="54695954"/>
        <c:scaling>
          <c:orientation val="minMax"/>
          <c:max val="1.31"/>
          <c:min val="1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of air kg m</a:t>
                </a:r>
                <a:r>
                  <a:rPr lang="en-US" cap="none" sz="18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40725"/>
          <c:y val="0.12925"/>
          <c:w val="0.3305"/>
          <c:h val="0.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5"/>
          <c:y val="0.202"/>
          <c:w val="0.62275"/>
          <c:h val="0.699"/>
        </c:manualLayout>
      </c:layout>
      <c:scatterChart>
        <c:scatterStyle val="lineMarker"/>
        <c:varyColors val="0"/>
        <c:ser>
          <c:idx val="1"/>
          <c:order val="0"/>
          <c:tx>
            <c:v>water-saturated air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equations'!$A$47:$A$53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equations'!$C$47:$C$53</c:f>
              <c:numCache>
                <c:ptCount val="7"/>
                <c:pt idx="0">
                  <c:v>6.04</c:v>
                </c:pt>
                <c:pt idx="1">
                  <c:v>8.63</c:v>
                </c:pt>
                <c:pt idx="2">
                  <c:v>12.149999999999999</c:v>
                </c:pt>
                <c:pt idx="3">
                  <c:v>16.87</c:v>
                </c:pt>
                <c:pt idx="4">
                  <c:v>23.130000000000003</c:v>
                </c:pt>
                <c:pt idx="5">
                  <c:v>31.33</c:v>
                </c:pt>
                <c:pt idx="6">
                  <c:v>41.959999999999994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equations'!$A$56:$A$62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equations'!$C$56:$C$62</c:f>
              <c:numCache>
                <c:ptCount val="7"/>
                <c:pt idx="0">
                  <c:v>4.832000000000001</c:v>
                </c:pt>
                <c:pt idx="1">
                  <c:v>6.904000000000001</c:v>
                </c:pt>
                <c:pt idx="2">
                  <c:v>9.719999999999999</c:v>
                </c:pt>
                <c:pt idx="3">
                  <c:v>13.496000000000002</c:v>
                </c:pt>
                <c:pt idx="4">
                  <c:v>18.504</c:v>
                </c:pt>
                <c:pt idx="5">
                  <c:v>25.064</c:v>
                </c:pt>
                <c:pt idx="6">
                  <c:v>33.568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equations'!$A$56:$A$62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equations'!$D$56:$D$62</c:f>
              <c:numCache>
                <c:ptCount val="7"/>
                <c:pt idx="0">
                  <c:v>3.6239999999999997</c:v>
                </c:pt>
                <c:pt idx="1">
                  <c:v>5.178</c:v>
                </c:pt>
                <c:pt idx="2">
                  <c:v>7.289999999999999</c:v>
                </c:pt>
                <c:pt idx="3">
                  <c:v>10.122</c:v>
                </c:pt>
                <c:pt idx="4">
                  <c:v>13.878000000000002</c:v>
                </c:pt>
                <c:pt idx="5">
                  <c:v>18.798</c:v>
                </c:pt>
                <c:pt idx="6">
                  <c:v>25.175999999999995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equations'!$A$56:$A$62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equations'!$E$56:$E$62</c:f>
              <c:numCache>
                <c:ptCount val="7"/>
                <c:pt idx="0">
                  <c:v>2.4160000000000004</c:v>
                </c:pt>
                <c:pt idx="1">
                  <c:v>3.4520000000000004</c:v>
                </c:pt>
                <c:pt idx="2">
                  <c:v>4.859999999999999</c:v>
                </c:pt>
                <c:pt idx="3">
                  <c:v>6.748000000000001</c:v>
                </c:pt>
                <c:pt idx="4">
                  <c:v>9.252</c:v>
                </c:pt>
                <c:pt idx="5">
                  <c:v>12.532</c:v>
                </c:pt>
                <c:pt idx="6">
                  <c:v>16.784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'Fernandez-Cortes equations'!$A$56:$A$62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'Fernandez-Cortes equations'!$F$56:$F$62</c:f>
              <c:numCache>
                <c:ptCount val="7"/>
                <c:pt idx="0">
                  <c:v>1.2080000000000002</c:v>
                </c:pt>
                <c:pt idx="1">
                  <c:v>1.7260000000000002</c:v>
                </c:pt>
                <c:pt idx="2">
                  <c:v>2.4299999999999997</c:v>
                </c:pt>
                <c:pt idx="3">
                  <c:v>3.3740000000000006</c:v>
                </c:pt>
                <c:pt idx="4">
                  <c:v>4.626</c:v>
                </c:pt>
                <c:pt idx="5">
                  <c:v>6.266</c:v>
                </c:pt>
                <c:pt idx="6">
                  <c:v>8.392</c:v>
                </c:pt>
              </c:numCache>
            </c:numRef>
          </c:yVal>
          <c:smooth val="0"/>
        </c:ser>
        <c:axId val="22501539"/>
        <c:axId val="1187260"/>
      </c:scatterChart>
      <c:valAx>
        <c:axId val="2250153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Temperature, °C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87260"/>
        <c:crosses val="autoZero"/>
        <c:crossBetween val="midCat"/>
        <c:dispUnits/>
        <c:minorUnit val="5"/>
      </c:valAx>
      <c:valAx>
        <c:axId val="118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Vapour pressure, mb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hyperlink" Target="http://en.wikipedia.org/wiki/Dynamic_viscosity" TargetMode="External" /><Relationship Id="rId6" Type="http://schemas.openxmlformats.org/officeDocument/2006/relationships/hyperlink" Target="http://en.wikipedia.org/wiki/Dynamic_viscosity" TargetMode="External" /><Relationship Id="rId7" Type="http://schemas.openxmlformats.org/officeDocument/2006/relationships/hyperlink" Target="http://en.wikipedia.org/wiki/Dynamic_viscosity" TargetMode="External" /><Relationship Id="rId8" Type="http://schemas.openxmlformats.org/officeDocument/2006/relationships/hyperlink" Target="http://en.wikipedia.org/wiki/Dynamic_viscosity" TargetMode="External" /><Relationship Id="rId9" Type="http://schemas.openxmlformats.org/officeDocument/2006/relationships/hyperlink" Target="http://en.wikipedia.org/wiki/Dynamic_viscosity" TargetMode="External" /><Relationship Id="rId10" Type="http://schemas.openxmlformats.org/officeDocument/2006/relationships/hyperlink" Target="http://en.wikipedia.org/wiki/Dynamic_viscosity" TargetMode="External" /><Relationship Id="rId11" Type="http://schemas.openxmlformats.org/officeDocument/2006/relationships/hyperlink" Target="http://en.wikipedia.org/wiki/Dynamic_viscosity" TargetMode="External" /><Relationship Id="rId12" Type="http://schemas.openxmlformats.org/officeDocument/2006/relationships/hyperlink" Target="http://en.wikipedia.org/wiki/Dynamic_viscosity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0.55475</cdr:x>
      <cdr:y>0.38425</cdr:y>
    </cdr:from>
    <cdr:to>
      <cdr:x>0.7365</cdr:x>
      <cdr:y>0.45975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143500" y="2181225"/>
          <a:ext cx="16859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50292" rIns="45720" bIns="5029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Turbulent flow</a:t>
          </a:r>
        </a:p>
      </cdr:txBody>
    </cdr:sp>
  </cdr:relSizeAnchor>
  <cdr:relSizeAnchor xmlns:cdr="http://schemas.openxmlformats.org/drawingml/2006/chartDrawing">
    <cdr:from>
      <cdr:x>0.55325</cdr:x>
      <cdr:y>0.46125</cdr:y>
    </cdr:from>
    <cdr:to>
      <cdr:x>0.729</cdr:x>
      <cdr:y>0.542</cdr:y>
    </cdr:to>
    <cdr:sp>
      <cdr:nvSpPr>
        <cdr:cNvPr id="2" name="Text Box 3"/>
        <cdr:cNvSpPr txBox="1">
          <a:spLocks noChangeArrowheads="1"/>
        </cdr:cNvSpPr>
      </cdr:nvSpPr>
      <cdr:spPr>
        <a:xfrm>
          <a:off x="5133975" y="2619375"/>
          <a:ext cx="16287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50292" rIns="45720" bIns="5029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Laminar flow</a:t>
          </a:r>
        </a:p>
      </cdr:txBody>
    </cdr:sp>
  </cdr:relSizeAnchor>
  <cdr:relSizeAnchor xmlns:cdr="http://schemas.openxmlformats.org/drawingml/2006/chartDrawing">
    <cdr:from>
      <cdr:x>0.42425</cdr:x>
      <cdr:y>0.04675</cdr:y>
    </cdr:from>
    <cdr:to>
      <cdr:x>0.6525</cdr:x>
      <cdr:y>0.11775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257175"/>
          <a:ext cx="212407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Tube diameter (m)</a:t>
          </a:r>
        </a:p>
      </cdr:txBody>
    </cdr:sp>
  </cdr:relSizeAnchor>
  <cdr:relSizeAnchor xmlns:cdr="http://schemas.openxmlformats.org/drawingml/2006/chartDrawing">
    <cdr:from>
      <cdr:x>0.63875</cdr:x>
      <cdr:y>0.11775</cdr:y>
    </cdr:from>
    <cdr:to>
      <cdr:x>0.66925</cdr:x>
      <cdr:y>0.1875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924550" y="666750"/>
          <a:ext cx="285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0.552</cdr:x>
      <cdr:y>0.123</cdr:y>
    </cdr:from>
    <cdr:to>
      <cdr:x>0.581</cdr:x>
      <cdr:y>0.183</cdr:y>
    </cdr:to>
    <cdr:sp>
      <cdr:nvSpPr>
        <cdr:cNvPr id="5" name="TextBox 1"/>
        <cdr:cNvSpPr txBox="1">
          <a:spLocks noChangeArrowheads="1"/>
        </cdr:cNvSpPr>
      </cdr:nvSpPr>
      <cdr:spPr>
        <a:xfrm>
          <a:off x="5124450" y="695325"/>
          <a:ext cx="266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0.47425</cdr:x>
      <cdr:y>0.12525</cdr:y>
    </cdr:from>
    <cdr:to>
      <cdr:x>0.5275</cdr:x>
      <cdr:y>0.19575</cdr:y>
    </cdr:to>
    <cdr:sp>
      <cdr:nvSpPr>
        <cdr:cNvPr id="6" name="TextBox 1"/>
        <cdr:cNvSpPr txBox="1">
          <a:spLocks noChangeArrowheads="1"/>
        </cdr:cNvSpPr>
      </cdr:nvSpPr>
      <cdr:spPr>
        <a:xfrm>
          <a:off x="4400550" y="704850"/>
          <a:ext cx="495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</a:p>
      </cdr:txBody>
    </cdr:sp>
  </cdr:relSizeAnchor>
  <cdr:relSizeAnchor xmlns:cdr="http://schemas.openxmlformats.org/drawingml/2006/chartDrawing">
    <cdr:from>
      <cdr:x>0.34425</cdr:x>
      <cdr:y>0.132</cdr:y>
    </cdr:from>
    <cdr:to>
      <cdr:x>0.4005</cdr:x>
      <cdr:y>0.201</cdr:y>
    </cdr:to>
    <cdr:sp>
      <cdr:nvSpPr>
        <cdr:cNvPr id="7" name="TextBox 1"/>
        <cdr:cNvSpPr txBox="1">
          <a:spLocks noChangeArrowheads="1"/>
        </cdr:cNvSpPr>
      </cdr:nvSpPr>
      <cdr:spPr>
        <a:xfrm>
          <a:off x="3190875" y="742950"/>
          <a:ext cx="523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0.141</cdr:x>
      <cdr:y>0.08125</cdr:y>
    </cdr:from>
    <cdr:to>
      <cdr:x>0.31175</cdr:x>
      <cdr:y>0.209</cdr:y>
    </cdr:to>
    <cdr:sp>
      <cdr:nvSpPr>
        <cdr:cNvPr id="8" name="Text Box 9"/>
        <cdr:cNvSpPr txBox="1">
          <a:spLocks noChangeArrowheads="1"/>
        </cdr:cNvSpPr>
      </cdr:nvSpPr>
      <cdr:spPr>
        <a:xfrm>
          <a:off x="1304925" y="457200"/>
          <a:ext cx="15811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77724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Water</a:t>
          </a:r>
        </a:p>
      </cdr:txBody>
    </cdr:sp>
  </cdr:relSizeAnchor>
  <cdr:relSizeAnchor xmlns:cdr="http://schemas.openxmlformats.org/drawingml/2006/chartDrawing">
    <cdr:from>
      <cdr:x>0.781</cdr:x>
      <cdr:y>0.66925</cdr:y>
    </cdr:from>
    <cdr:to>
      <cdr:x>0.87725</cdr:x>
      <cdr:y>0.81975</cdr:y>
    </cdr:to>
    <cdr:sp>
      <cdr:nvSpPr>
        <cdr:cNvPr id="9" name="TextBox 1"/>
        <cdr:cNvSpPr txBox="1">
          <a:spLocks noChangeArrowheads="1"/>
        </cdr:cNvSpPr>
      </cdr:nvSpPr>
      <cdr:spPr>
        <a:xfrm>
          <a:off x="7248525" y="3810000"/>
          <a:ext cx="8953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0.59025</cdr:y>
    </cdr:from>
    <cdr:to>
      <cdr:x>0.4985</cdr:x>
      <cdr:y>0.6245</cdr:y>
    </cdr:to>
    <cdr:sp>
      <cdr:nvSpPr>
        <cdr:cNvPr id="1" name="Text Box 1"/>
        <cdr:cNvSpPr txBox="1">
          <a:spLocks noChangeArrowheads="1"/>
        </cdr:cNvSpPr>
      </cdr:nvSpPr>
      <cdr:spPr>
        <a:xfrm>
          <a:off x="4543425" y="3638550"/>
          <a:ext cx="142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0.48375</cdr:x>
      <cdr:y>0.59025</cdr:y>
    </cdr:from>
    <cdr:to>
      <cdr:x>0.4985</cdr:x>
      <cdr:y>0.6245</cdr:y>
    </cdr:to>
    <cdr:sp>
      <cdr:nvSpPr>
        <cdr:cNvPr id="2" name="Text Box 1"/>
        <cdr:cNvSpPr txBox="1">
          <a:spLocks noChangeArrowheads="1"/>
        </cdr:cNvSpPr>
      </cdr:nvSpPr>
      <cdr:spPr>
        <a:xfrm>
          <a:off x="4543425" y="3638550"/>
          <a:ext cx="142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0.8105</cdr:x>
      <cdr:y>0.60425</cdr:y>
    </cdr:from>
    <cdr:to>
      <cdr:x>0.88725</cdr:x>
      <cdr:y>0.66825</cdr:y>
    </cdr:to>
    <cdr:sp>
      <cdr:nvSpPr>
        <cdr:cNvPr id="3" name="TextBox 1"/>
        <cdr:cNvSpPr txBox="1">
          <a:spLocks noChangeArrowheads="1"/>
        </cdr:cNvSpPr>
      </cdr:nvSpPr>
      <cdr:spPr>
        <a:xfrm>
          <a:off x="7610475" y="3724275"/>
          <a:ext cx="723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0.80875</cdr:x>
      <cdr:y>0.5045</cdr:y>
    </cdr:from>
    <cdr:to>
      <cdr:x>0.8855</cdr:x>
      <cdr:y>0.56825</cdr:y>
    </cdr:to>
    <cdr:sp>
      <cdr:nvSpPr>
        <cdr:cNvPr id="4" name="TextBox 1"/>
        <cdr:cNvSpPr txBox="1">
          <a:spLocks noChangeArrowheads="1"/>
        </cdr:cNvSpPr>
      </cdr:nvSpPr>
      <cdr:spPr>
        <a:xfrm>
          <a:off x="7600950" y="3105150"/>
          <a:ext cx="723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0.80875</cdr:x>
      <cdr:y>0.4035</cdr:y>
    </cdr:from>
    <cdr:to>
      <cdr:x>0.88625</cdr:x>
      <cdr:y>0.46725</cdr:y>
    </cdr:to>
    <cdr:sp>
      <cdr:nvSpPr>
        <cdr:cNvPr id="5" name="TextBox 1"/>
        <cdr:cNvSpPr txBox="1">
          <a:spLocks noChangeArrowheads="1"/>
        </cdr:cNvSpPr>
      </cdr:nvSpPr>
      <cdr:spPr>
        <a:xfrm>
          <a:off x="7600950" y="2486025"/>
          <a:ext cx="723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0.7975</cdr:x>
      <cdr:y>0.3125</cdr:y>
    </cdr:from>
    <cdr:to>
      <cdr:x>0.87525</cdr:x>
      <cdr:y>0.37575</cdr:y>
    </cdr:to>
    <cdr:sp>
      <cdr:nvSpPr>
        <cdr:cNvPr id="6" name="TextBox 1"/>
        <cdr:cNvSpPr txBox="1">
          <a:spLocks noChangeArrowheads="1"/>
        </cdr:cNvSpPr>
      </cdr:nvSpPr>
      <cdr:spPr>
        <a:xfrm>
          <a:off x="7496175" y="1924050"/>
          <a:ext cx="733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0.418</cdr:x>
      <cdr:y>0.518</cdr:y>
    </cdr:from>
    <cdr:to>
      <cdr:x>0.72425</cdr:x>
      <cdr:y>0.6535</cdr:y>
    </cdr:to>
    <cdr:sp>
      <cdr:nvSpPr>
        <cdr:cNvPr id="7" name="TextBox 8"/>
        <cdr:cNvSpPr txBox="1">
          <a:spLocks noChangeArrowheads="1"/>
        </cdr:cNvSpPr>
      </cdr:nvSpPr>
      <cdr:spPr>
        <a:xfrm rot="19915557">
          <a:off x="3924300" y="3190875"/>
          <a:ext cx="28765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Saturation vapour pressure</a:t>
          </a:r>
        </a:p>
      </cdr:txBody>
    </cdr:sp>
  </cdr:relSizeAnchor>
  <cdr:relSizeAnchor xmlns:cdr="http://schemas.openxmlformats.org/drawingml/2006/chartDrawing">
    <cdr:from>
      <cdr:x>0.53125</cdr:x>
      <cdr:y>0.23675</cdr:y>
    </cdr:from>
    <cdr:to>
      <cdr:x>0.83675</cdr:x>
      <cdr:y>0.3715</cdr:y>
    </cdr:to>
    <cdr:sp>
      <cdr:nvSpPr>
        <cdr:cNvPr id="8" name="TextBox 1"/>
        <cdr:cNvSpPr txBox="1">
          <a:spLocks noChangeArrowheads="1"/>
        </cdr:cNvSpPr>
      </cdr:nvSpPr>
      <cdr:spPr>
        <a:xfrm>
          <a:off x="4991100" y="1457325"/>
          <a:ext cx="287655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Relative humidity %</a:t>
          </a:r>
        </a:p>
      </cdr:txBody>
    </cdr:sp>
  </cdr:relSizeAnchor>
  <cdr:relSizeAnchor xmlns:cdr="http://schemas.openxmlformats.org/drawingml/2006/chartDrawing">
    <cdr:from>
      <cdr:x>0.28075</cdr:x>
      <cdr:y>0.758</cdr:y>
    </cdr:from>
    <cdr:to>
      <cdr:x>0.842</cdr:x>
      <cdr:y>0.758</cdr:y>
    </cdr:to>
    <cdr:sp>
      <cdr:nvSpPr>
        <cdr:cNvPr id="9" name="Straight Arrow Connector 12"/>
        <cdr:cNvSpPr>
          <a:spLocks/>
        </cdr:cNvSpPr>
      </cdr:nvSpPr>
      <cdr:spPr>
        <a:xfrm flipV="1">
          <a:off x="2638425" y="4676775"/>
          <a:ext cx="52768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0.712</cdr:y>
    </cdr:from>
    <cdr:to>
      <cdr:x>0.887</cdr:x>
      <cdr:y>0.77525</cdr:y>
    </cdr:to>
    <cdr:sp>
      <cdr:nvSpPr>
        <cdr:cNvPr id="10" name="TextBox 3"/>
        <cdr:cNvSpPr txBox="1">
          <a:spLocks noChangeArrowheads="1"/>
        </cdr:cNvSpPr>
      </cdr:nvSpPr>
      <cdr:spPr>
        <a:xfrm>
          <a:off x="7610475" y="4391025"/>
          <a:ext cx="723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0.6055</cdr:x>
      <cdr:y>0.5605</cdr:y>
    </cdr:from>
    <cdr:to>
      <cdr:x>0.8385</cdr:x>
      <cdr:y>0.5605</cdr:y>
    </cdr:to>
    <cdr:sp>
      <cdr:nvSpPr>
        <cdr:cNvPr id="11" name="Straight Arrow Connector 13"/>
        <cdr:cNvSpPr>
          <a:spLocks/>
        </cdr:cNvSpPr>
      </cdr:nvSpPr>
      <cdr:spPr>
        <a:xfrm flipV="1">
          <a:off x="5686425" y="3457575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0.6895</cdr:y>
    </cdr:from>
    <cdr:to>
      <cdr:x>0.84325</cdr:x>
      <cdr:y>0.6895</cdr:y>
    </cdr:to>
    <cdr:sp>
      <cdr:nvSpPr>
        <cdr:cNvPr id="12" name="Straight Arrow Connector 14"/>
        <cdr:cNvSpPr>
          <a:spLocks/>
        </cdr:cNvSpPr>
      </cdr:nvSpPr>
      <cdr:spPr>
        <a:xfrm flipV="1">
          <a:off x="3857625" y="4248150"/>
          <a:ext cx="40576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0.4235</cdr:y>
    </cdr:from>
    <cdr:to>
      <cdr:x>0.807</cdr:x>
      <cdr:y>0.4235</cdr:y>
    </cdr:to>
    <cdr:sp>
      <cdr:nvSpPr>
        <cdr:cNvPr id="13" name="Straight Arrow Connector 15"/>
        <cdr:cNvSpPr>
          <a:spLocks/>
        </cdr:cNvSpPr>
      </cdr:nvSpPr>
      <cdr:spPr>
        <a:xfrm flipV="1">
          <a:off x="6934200" y="26098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</cdr:x>
      <cdr:y>0.49025</cdr:y>
    </cdr:from>
    <cdr:to>
      <cdr:x>0.84075</cdr:x>
      <cdr:y>0.49025</cdr:y>
    </cdr:to>
    <cdr:sp>
      <cdr:nvSpPr>
        <cdr:cNvPr id="14" name="Straight Arrow Connector 16"/>
        <cdr:cNvSpPr>
          <a:spLocks/>
        </cdr:cNvSpPr>
      </cdr:nvSpPr>
      <cdr:spPr>
        <a:xfrm>
          <a:off x="6410325" y="3019425"/>
          <a:ext cx="149542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0.6245</cdr:y>
    </cdr:from>
    <cdr:to>
      <cdr:x>0.81325</cdr:x>
      <cdr:y>0.6245</cdr:y>
    </cdr:to>
    <cdr:sp>
      <cdr:nvSpPr>
        <cdr:cNvPr id="15" name="Straight Arrow Connector 17"/>
        <cdr:cNvSpPr>
          <a:spLocks/>
        </cdr:cNvSpPr>
      </cdr:nvSpPr>
      <cdr:spPr>
        <a:xfrm flipV="1">
          <a:off x="4895850" y="3848100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0.362</cdr:y>
    </cdr:from>
    <cdr:to>
      <cdr:x>0.8445</cdr:x>
      <cdr:y>0.362</cdr:y>
    </cdr:to>
    <cdr:sp>
      <cdr:nvSpPr>
        <cdr:cNvPr id="16" name="Straight Arrow Connector 19"/>
        <cdr:cNvSpPr>
          <a:spLocks/>
        </cdr:cNvSpPr>
      </cdr:nvSpPr>
      <cdr:spPr>
        <a:xfrm>
          <a:off x="7324725" y="222885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0.706</cdr:y>
    </cdr:from>
    <cdr:to>
      <cdr:x>0.37475</cdr:x>
      <cdr:y>0.81825</cdr:y>
    </cdr:to>
    <cdr:sp>
      <cdr:nvSpPr>
        <cdr:cNvPr id="17" name="Straight Connector 21"/>
        <cdr:cNvSpPr>
          <a:spLocks/>
        </cdr:cNvSpPr>
      </cdr:nvSpPr>
      <cdr:spPr>
        <a:xfrm rot="5400000" flipH="1" flipV="1">
          <a:off x="3514725" y="43529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18" name="Straight Connector 22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19" name="Straight Connector 23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0" name="Straight Connector 24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1" name="Straight Connector 25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2" name="Straight Connector 26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3" name="Straight Connector 27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4" name="Straight Connector 28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5" name="Straight Connector 29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6" name="Straight Connector 30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7" name="Straight Connector 31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8" name="Straight Connector 32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29" name="Straight Connector 33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30" name="Straight Connector 34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</cdr:x>
      <cdr:y>0.11275</cdr:y>
    </cdr:to>
    <cdr:sp>
      <cdr:nvSpPr>
        <cdr:cNvPr id="31" name="Straight Connector 35"/>
        <cdr:cNvSpPr>
          <a:spLocks/>
        </cdr:cNvSpPr>
      </cdr:nvSpPr>
      <cdr:spPr>
        <a:xfrm rot="5400000" flipH="1" flipV="1">
          <a:off x="0" y="0"/>
          <a:ext cx="19050" cy="695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0.664</cdr:y>
    </cdr:from>
    <cdr:to>
      <cdr:x>0.46875</cdr:x>
      <cdr:y>0.82125</cdr:y>
    </cdr:to>
    <cdr:sp>
      <cdr:nvSpPr>
        <cdr:cNvPr id="32" name="Straight Connector 37"/>
        <cdr:cNvSpPr>
          <a:spLocks/>
        </cdr:cNvSpPr>
      </cdr:nvSpPr>
      <cdr:spPr>
        <a:xfrm rot="5400000" flipH="1" flipV="1">
          <a:off x="4400550" y="40957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0.602</cdr:y>
    </cdr:from>
    <cdr:to>
      <cdr:x>0.56225</cdr:x>
      <cdr:y>0.8195</cdr:y>
    </cdr:to>
    <cdr:sp>
      <cdr:nvSpPr>
        <cdr:cNvPr id="33" name="Straight Connector 39"/>
        <cdr:cNvSpPr>
          <a:spLocks/>
        </cdr:cNvSpPr>
      </cdr:nvSpPr>
      <cdr:spPr>
        <a:xfrm rot="5400000" flipH="1" flipV="1">
          <a:off x="5276850" y="37147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0.5115</cdr:y>
    </cdr:from>
    <cdr:to>
      <cdr:x>0.65625</cdr:x>
      <cdr:y>0.817</cdr:y>
    </cdr:to>
    <cdr:sp>
      <cdr:nvSpPr>
        <cdr:cNvPr id="34" name="Straight Connector 41"/>
        <cdr:cNvSpPr>
          <a:spLocks/>
        </cdr:cNvSpPr>
      </cdr:nvSpPr>
      <cdr:spPr>
        <a:xfrm rot="5400000" flipH="1" flipV="1">
          <a:off x="6162675" y="31527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0.40825</cdr:y>
    </cdr:from>
    <cdr:to>
      <cdr:x>0.7495</cdr:x>
      <cdr:y>0.8195</cdr:y>
    </cdr:to>
    <cdr:sp>
      <cdr:nvSpPr>
        <cdr:cNvPr id="35" name="Straight Connector 43"/>
        <cdr:cNvSpPr>
          <a:spLocks/>
        </cdr:cNvSpPr>
      </cdr:nvSpPr>
      <cdr:spPr>
        <a:xfrm rot="5400000" flipH="1" flipV="1">
          <a:off x="7038975" y="2514600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28575" y="28575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0.3845</cdr:y>
    </cdr:from>
    <cdr:to>
      <cdr:x>0.8595</cdr:x>
      <cdr:y>0.46175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6181725" y="2181225"/>
          <a:ext cx="179070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45720" tIns="50292" rIns="45720" bIns="5029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Turbulent flow</a:t>
          </a:r>
        </a:p>
      </cdr:txBody>
    </cdr:sp>
  </cdr:relSizeAnchor>
  <cdr:relSizeAnchor xmlns:cdr="http://schemas.openxmlformats.org/drawingml/2006/chartDrawing">
    <cdr:from>
      <cdr:x>0.6665</cdr:x>
      <cdr:y>0.468</cdr:y>
    </cdr:from>
    <cdr:to>
      <cdr:x>0.86725</cdr:x>
      <cdr:y>0.55125</cdr:y>
    </cdr:to>
    <cdr:sp>
      <cdr:nvSpPr>
        <cdr:cNvPr id="2" name="Text Box 3"/>
        <cdr:cNvSpPr txBox="1">
          <a:spLocks noChangeArrowheads="1"/>
        </cdr:cNvSpPr>
      </cdr:nvSpPr>
      <cdr:spPr>
        <a:xfrm>
          <a:off x="6181725" y="2657475"/>
          <a:ext cx="18669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50292" rIns="45720" bIns="5029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Laminar</a:t>
          </a:r>
          <a:r>
            <a:rPr lang="en-US" cap="none" sz="18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flow</a:t>
          </a:r>
        </a:p>
      </cdr:txBody>
    </cdr:sp>
  </cdr:relSizeAnchor>
  <cdr:relSizeAnchor xmlns:cdr="http://schemas.openxmlformats.org/drawingml/2006/chartDrawing">
    <cdr:from>
      <cdr:x>0.17525</cdr:x>
      <cdr:y>0.15675</cdr:y>
    </cdr:from>
    <cdr:to>
      <cdr:x>0.49275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885825"/>
          <a:ext cx="29527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Tube diameter (m)</a:t>
          </a:r>
        </a:p>
      </cdr:txBody>
    </cdr:sp>
  </cdr:relSizeAnchor>
  <cdr:relSizeAnchor xmlns:cdr="http://schemas.openxmlformats.org/drawingml/2006/chartDrawing">
    <cdr:from>
      <cdr:x>0.768</cdr:x>
      <cdr:y>0.2635</cdr:y>
    </cdr:from>
    <cdr:to>
      <cdr:x>0.804</cdr:x>
      <cdr:y>0.336</cdr:y>
    </cdr:to>
    <cdr:sp>
      <cdr:nvSpPr>
        <cdr:cNvPr id="4" name="TextBox 4"/>
        <cdr:cNvSpPr txBox="1">
          <a:spLocks noChangeArrowheads="1"/>
        </cdr:cNvSpPr>
      </cdr:nvSpPr>
      <cdr:spPr>
        <a:xfrm>
          <a:off x="7124700" y="1495425"/>
          <a:ext cx="333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0.691</cdr:x>
      <cdr:y>0.2605</cdr:y>
    </cdr:from>
    <cdr:to>
      <cdr:x>0.727</cdr:x>
      <cdr:y>0.33125</cdr:y>
    </cdr:to>
    <cdr:sp>
      <cdr:nvSpPr>
        <cdr:cNvPr id="5" name="TextBox 1"/>
        <cdr:cNvSpPr txBox="1">
          <a:spLocks noChangeArrowheads="1"/>
        </cdr:cNvSpPr>
      </cdr:nvSpPr>
      <cdr:spPr>
        <a:xfrm>
          <a:off x="6410325" y="1476375"/>
          <a:ext cx="3333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0.634</cdr:x>
      <cdr:y>0.2605</cdr:y>
    </cdr:from>
    <cdr:to>
      <cdr:x>0.66925</cdr:x>
      <cdr:y>0.332</cdr:y>
    </cdr:to>
    <cdr:sp>
      <cdr:nvSpPr>
        <cdr:cNvPr id="6" name="TextBox 1"/>
        <cdr:cNvSpPr txBox="1">
          <a:spLocks noChangeArrowheads="1"/>
        </cdr:cNvSpPr>
      </cdr:nvSpPr>
      <cdr:spPr>
        <a:xfrm>
          <a:off x="5886450" y="1476375"/>
          <a:ext cx="323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0.5475</cdr:x>
      <cdr:y>0.25975</cdr:y>
    </cdr:from>
    <cdr:to>
      <cdr:x>0.60375</cdr:x>
      <cdr:y>0.332</cdr:y>
    </cdr:to>
    <cdr:sp>
      <cdr:nvSpPr>
        <cdr:cNvPr id="7" name="TextBox 1"/>
        <cdr:cNvSpPr txBox="1">
          <a:spLocks noChangeArrowheads="1"/>
        </cdr:cNvSpPr>
      </cdr:nvSpPr>
      <cdr:spPr>
        <a:xfrm>
          <a:off x="5076825" y="1476375"/>
          <a:ext cx="5238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</a:t>
          </a:r>
        </a:p>
      </cdr:txBody>
    </cdr:sp>
  </cdr:relSizeAnchor>
  <cdr:relSizeAnchor xmlns:cdr="http://schemas.openxmlformats.org/drawingml/2006/chartDrawing">
    <cdr:from>
      <cdr:x>0.49425</cdr:x>
      <cdr:y>0.2605</cdr:y>
    </cdr:from>
    <cdr:to>
      <cdr:x>0.54825</cdr:x>
      <cdr:y>0.3335</cdr:y>
    </cdr:to>
    <cdr:sp>
      <cdr:nvSpPr>
        <cdr:cNvPr id="8" name="TextBox 1"/>
        <cdr:cNvSpPr txBox="1">
          <a:spLocks noChangeArrowheads="1"/>
        </cdr:cNvSpPr>
      </cdr:nvSpPr>
      <cdr:spPr>
        <a:xfrm>
          <a:off x="4581525" y="14763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0.43225</cdr:x>
      <cdr:y>0.259</cdr:y>
    </cdr:from>
    <cdr:to>
      <cdr:x>0.513</cdr:x>
      <cdr:y>0.3295</cdr:y>
    </cdr:to>
    <cdr:sp>
      <cdr:nvSpPr>
        <cdr:cNvPr id="9" name="TextBox 1"/>
        <cdr:cNvSpPr txBox="1">
          <a:spLocks noChangeArrowheads="1"/>
        </cdr:cNvSpPr>
      </cdr:nvSpPr>
      <cdr:spPr>
        <a:xfrm>
          <a:off x="4010025" y="1466850"/>
          <a:ext cx="7524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0.05</a:t>
          </a:r>
        </a:p>
      </cdr:txBody>
    </cdr:sp>
  </cdr:relSizeAnchor>
  <cdr:relSizeAnchor xmlns:cdr="http://schemas.openxmlformats.org/drawingml/2006/chartDrawing">
    <cdr:from>
      <cdr:x>0.302</cdr:x>
      <cdr:y>0.258</cdr:y>
    </cdr:from>
    <cdr:to>
      <cdr:x>0.382</cdr:x>
      <cdr:y>0.32875</cdr:y>
    </cdr:to>
    <cdr:sp>
      <cdr:nvSpPr>
        <cdr:cNvPr id="10" name="TextBox 1"/>
        <cdr:cNvSpPr txBox="1">
          <a:spLocks noChangeArrowheads="1"/>
        </cdr:cNvSpPr>
      </cdr:nvSpPr>
      <cdr:spPr>
        <a:xfrm>
          <a:off x="2800350" y="1466850"/>
          <a:ext cx="742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</a:t>
          </a:r>
        </a:p>
      </cdr:txBody>
    </cdr:sp>
  </cdr:relSizeAnchor>
  <cdr:relSizeAnchor xmlns:cdr="http://schemas.openxmlformats.org/drawingml/2006/chartDrawing">
    <cdr:from>
      <cdr:x>0.17725</cdr:x>
      <cdr:y>0.046</cdr:y>
    </cdr:from>
    <cdr:to>
      <cdr:x>0.31575</cdr:x>
      <cdr:y>0.1395</cdr:y>
    </cdr:to>
    <cdr:sp>
      <cdr:nvSpPr>
        <cdr:cNvPr id="11" name="Text Box 61"/>
        <cdr:cNvSpPr txBox="1">
          <a:spLocks noChangeArrowheads="1"/>
        </cdr:cNvSpPr>
      </cdr:nvSpPr>
      <cdr:spPr>
        <a:xfrm>
          <a:off x="1638300" y="257175"/>
          <a:ext cx="12858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77724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Air</a:t>
          </a:r>
        </a:p>
      </cdr:txBody>
    </cdr:sp>
  </cdr:relSizeAnchor>
  <cdr:relSizeAnchor xmlns:cdr="http://schemas.openxmlformats.org/drawingml/2006/chartDrawing">
    <cdr:from>
      <cdr:x>0.81325</cdr:x>
      <cdr:y>0.66125</cdr:y>
    </cdr:from>
    <cdr:to>
      <cdr:x>0.8855</cdr:x>
      <cdr:y>0.8145</cdr:y>
    </cdr:to>
    <cdr:sp>
      <cdr:nvSpPr>
        <cdr:cNvPr id="12" name="TextBox 12"/>
        <cdr:cNvSpPr txBox="1">
          <a:spLocks noChangeArrowheads="1"/>
        </cdr:cNvSpPr>
      </cdr:nvSpPr>
      <cdr:spPr>
        <a:xfrm>
          <a:off x="7543800" y="3762375"/>
          <a:ext cx="6667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41</xdr:row>
      <xdr:rowOff>0</xdr:rowOff>
    </xdr:from>
    <xdr:ext cx="304800" cy="304800"/>
    <xdr:sp>
      <xdr:nvSpPr>
        <xdr:cNvPr id="1" name="AutoShape 1" descr=" \mathrm{Re} = {{\rho {\bold \mathrm V} D} \over {\mu}} = {{{\bold \mathrm V} D} \over {\nu}} = {{{\bold \mathrm Q} D} \over {\nu}A} "/>
        <xdr:cNvSpPr>
          <a:spLocks noChangeAspect="1"/>
        </xdr:cNvSpPr>
      </xdr:nvSpPr>
      <xdr:spPr>
        <a:xfrm>
          <a:off x="609600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>
      <xdr:nvSpPr>
        <xdr:cNvPr id="2" name="AutoShape 2" descr=" \mathrm{Re} = {{\rho {\bold \mathrm V} D} \over {\mu}} = {{{\bold \mathrm V} D} \over {\nu}} = {{{\bold \mathrm Q} D} \over {\nu}A} "/>
        <xdr:cNvSpPr>
          <a:spLocks noChangeAspect="1"/>
        </xdr:cNvSpPr>
      </xdr:nvSpPr>
      <xdr:spPr>
        <a:xfrm>
          <a:off x="609600" y="895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40</xdr:row>
      <xdr:rowOff>57150</xdr:rowOff>
    </xdr:from>
    <xdr:to>
      <xdr:col>4</xdr:col>
      <xdr:colOff>238125</xdr:colOff>
      <xdr:row>43</xdr:row>
      <xdr:rowOff>9525</xdr:rowOff>
    </xdr:to>
    <xdr:pic>
      <xdr:nvPicPr>
        <xdr:cNvPr id="3" name="Picture 3" descr=" \mathrm{Re} = {{\rho {\bold \mathrm V} D} \over {\mu}} = {{{\bold \mathrm V} D} \over {\nu}} = {{{\bold \mathrm Q} D} \over {\nu}A}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84872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142875</xdr:colOff>
      <xdr:row>40</xdr:row>
      <xdr:rowOff>142875</xdr:rowOff>
    </xdr:to>
    <xdr:pic>
      <xdr:nvPicPr>
        <xdr:cNvPr id="4" name="Picture 4" descr="{\bold \mathrm V}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8791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95250</xdr:colOff>
      <xdr:row>44</xdr:row>
      <xdr:rowOff>123825</xdr:rowOff>
    </xdr:to>
    <xdr:pic>
      <xdr:nvPicPr>
        <xdr:cNvPr id="5" name="Picture 5" descr="{\rho}\,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9439275"/>
          <a:ext cx="95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9</xdr:col>
      <xdr:colOff>180975</xdr:colOff>
      <xdr:row>35</xdr:row>
      <xdr:rowOff>228600</xdr:rowOff>
    </xdr:to>
    <xdr:pic>
      <xdr:nvPicPr>
        <xdr:cNvPr id="6" name="Picture 38" descr=" D_H = \frac {4A}{P}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7439025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9</xdr:row>
      <xdr:rowOff>95250</xdr:rowOff>
    </xdr:from>
    <xdr:to>
      <xdr:col>28</xdr:col>
      <xdr:colOff>571500</xdr:colOff>
      <xdr:row>23</xdr:row>
      <xdr:rowOff>104775</xdr:rowOff>
    </xdr:to>
    <xdr:graphicFrame>
      <xdr:nvGraphicFramePr>
        <xdr:cNvPr id="7" name="Chart 39"/>
        <xdr:cNvGraphicFramePr/>
      </xdr:nvGraphicFramePr>
      <xdr:xfrm>
        <a:off x="15754350" y="2495550"/>
        <a:ext cx="215265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3</xdr:col>
      <xdr:colOff>0</xdr:colOff>
      <xdr:row>6</xdr:row>
      <xdr:rowOff>152400</xdr:rowOff>
    </xdr:to>
    <xdr:pic>
      <xdr:nvPicPr>
        <xdr:cNvPr id="1" name="Picture 1" descr=" {\mu} = {\mu}_0 \frac {T_0+C} {T + C} \left (\frac {T} {T_0} \right )^{3/2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219075</xdr:colOff>
      <xdr:row>10</xdr:row>
      <xdr:rowOff>133350</xdr:rowOff>
    </xdr:to>
    <xdr:pic>
      <xdr:nvPicPr>
        <xdr:cNvPr id="2" name="Picture 2" descr="\lambda\cdot\frac{T^{3/2}}{T+C},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47625</xdr:colOff>
      <xdr:row>12</xdr:row>
      <xdr:rowOff>9525</xdr:rowOff>
    </xdr:to>
    <xdr:pic>
      <xdr:nvPicPr>
        <xdr:cNvPr id="3" name="Picture 3" descr="\lambda = \frac{\mu_0(T_0+C)}{T_0^{3/2}}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95425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152400</xdr:rowOff>
    </xdr:to>
    <xdr:pic>
      <xdr:nvPicPr>
        <xdr:cNvPr id="4" name="Picture 4" descr="↓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38575"/>
          <a:ext cx="114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114300</xdr:colOff>
      <xdr:row>27</xdr:row>
      <xdr:rowOff>133350</xdr:rowOff>
    </xdr:to>
    <xdr:pic>
      <xdr:nvPicPr>
        <xdr:cNvPr id="5" name="Picture 5" descr="↓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470535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114300</xdr:colOff>
      <xdr:row>27</xdr:row>
      <xdr:rowOff>133350</xdr:rowOff>
    </xdr:to>
    <xdr:pic>
      <xdr:nvPicPr>
        <xdr:cNvPr id="6" name="Picture 6" descr="↓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70535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114300</xdr:colOff>
      <xdr:row>27</xdr:row>
      <xdr:rowOff>133350</xdr:rowOff>
    </xdr:to>
    <xdr:pic>
      <xdr:nvPicPr>
        <xdr:cNvPr id="7" name="Picture 7" descr="↓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470535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0.54175</cdr:y>
    </cdr:from>
    <cdr:to>
      <cdr:x>0.511</cdr:x>
      <cdr:y>0.58175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307657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0.26475</cdr:x>
      <cdr:y>0.51625</cdr:y>
    </cdr:from>
    <cdr:to>
      <cdr:x>0.43</cdr:x>
      <cdr:y>0.58875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57450" y="2933700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980 mb</a:t>
          </a:r>
        </a:p>
      </cdr:txBody>
    </cdr:sp>
  </cdr:relSizeAnchor>
  <cdr:relSizeAnchor xmlns:cdr="http://schemas.openxmlformats.org/drawingml/2006/chartDrawing">
    <cdr:from>
      <cdr:x>0.4995</cdr:x>
      <cdr:y>0.387</cdr:y>
    </cdr:from>
    <cdr:to>
      <cdr:x>0.666</cdr:x>
      <cdr:y>0.449</cdr:y>
    </cdr:to>
    <cdr:sp>
      <cdr:nvSpPr>
        <cdr:cNvPr id="3" name="Text Box 3"/>
        <cdr:cNvSpPr txBox="1">
          <a:spLocks noChangeArrowheads="1"/>
        </cdr:cNvSpPr>
      </cdr:nvSpPr>
      <cdr:spPr>
        <a:xfrm>
          <a:off x="4638675" y="2200275"/>
          <a:ext cx="15430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1013 mb</a:t>
          </a:r>
        </a:p>
      </cdr:txBody>
    </cdr:sp>
  </cdr:relSizeAnchor>
  <cdr:relSizeAnchor xmlns:cdr="http://schemas.openxmlformats.org/drawingml/2006/chartDrawing">
    <cdr:from>
      <cdr:x>0.463</cdr:x>
      <cdr:y>0.12575</cdr:y>
    </cdr:from>
    <cdr:to>
      <cdr:x>0.72775</cdr:x>
      <cdr:y>0.1715</cdr:y>
    </cdr:to>
    <cdr:sp>
      <cdr:nvSpPr>
        <cdr:cNvPr id="4" name="TextBox 4"/>
        <cdr:cNvSpPr txBox="1">
          <a:spLocks noChangeArrowheads="1"/>
        </cdr:cNvSpPr>
      </cdr:nvSpPr>
      <cdr:spPr>
        <a:xfrm>
          <a:off x="4295775" y="714375"/>
          <a:ext cx="24574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Dry air with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10000 ppm 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0.41475</cdr:x>
      <cdr:y>0.13075</cdr:y>
    </cdr:from>
    <cdr:to>
      <cdr:x>0.72775</cdr:x>
      <cdr:y>0.2965</cdr:y>
    </cdr:to>
    <cdr:sp>
      <cdr:nvSpPr>
        <cdr:cNvPr id="5" name="Rectangle 5"/>
        <cdr:cNvSpPr>
          <a:spLocks/>
        </cdr:cNvSpPr>
      </cdr:nvSpPr>
      <cdr:spPr>
        <a:xfrm>
          <a:off x="3848100" y="742950"/>
          <a:ext cx="2905125" cy="942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133350" y="9525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219075</xdr:colOff>
      <xdr:row>11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3825" y="57150"/>
          <a:ext cx="548640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Unlike humidity, a significant increase in the proportion of CO2, whose molecular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 is 44.01 g/mol, would lead to an increase in the density of air under equal conditions of pressure and temperature. A general expression for calculating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density of humid air is based on the equation of state of a mixture of dry air and water vapor (equivalent equations were implemented by Badino, 1995 and Massen et al., 1998):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humid air = (pMa/RT)·[1-((1-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ε)·(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RH·pvs/100p))]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 p is atmospheric pressure (atm), Ma is the molecular weight of dry air (28.97 g/mol),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the relationship between the molecular weights of water vapor and dry air (0.62201), considering the standard atmosphere with a molar fraction of CO2 of 0.00035 (CRC, 2003), R is the universal constant for a mole of ideal gas (0.08206 L·atm·mol-1·K-1), T is air temperature (K), RH is relative humidity (%) and pvs is saturation vapor pressure (in atm, based on Buck, 1981).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Reynolds_number#cite_note-3" TargetMode="External" /><Relationship Id="rId2" Type="http://schemas.openxmlformats.org/officeDocument/2006/relationships/hyperlink" Target="http://en.wikipedia.org/wiki/SI_units" TargetMode="External" /><Relationship Id="rId3" Type="http://schemas.openxmlformats.org/officeDocument/2006/relationships/hyperlink" Target="http://en.wikipedia.org/wiki/Kinematic_viscosity" TargetMode="External" /><Relationship Id="rId4" Type="http://schemas.openxmlformats.org/officeDocument/2006/relationships/hyperlink" Target="http://en.wikipedia.org/wiki/Density" TargetMode="External" /><Relationship Id="rId5" Type="http://schemas.openxmlformats.org/officeDocument/2006/relationships/hyperlink" Target="http://en.wikipedia.org/wiki/Flow_rate" TargetMode="External" /><Relationship Id="rId6" Type="http://schemas.openxmlformats.org/officeDocument/2006/relationships/comments" Target="../comments3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Ideal_gas" TargetMode="External" /><Relationship Id="rId2" Type="http://schemas.openxmlformats.org/officeDocument/2006/relationships/hyperlink" Target="http://en.wikipedia.org/wiki/Dynamic_viscosity" TargetMode="External" /><Relationship Id="rId3" Type="http://schemas.openxmlformats.org/officeDocument/2006/relationships/hyperlink" Target="http://en.wikipedia.org/wiki/Dynamic_viscosity" TargetMode="External" /><Relationship Id="rId4" Type="http://schemas.openxmlformats.org/officeDocument/2006/relationships/hyperlink" Target="http://en.wikipedia.org/wiki/Dynamic_viscosity" TargetMode="External" /><Relationship Id="rId5" Type="http://schemas.openxmlformats.org/officeDocument/2006/relationships/hyperlink" Target="http://en.wikipedia.org/wiki/Dynamic_viscosity" TargetMode="External" /><Relationship Id="rId6" Type="http://schemas.openxmlformats.org/officeDocument/2006/relationships/hyperlink" Target="http://en.wikipedia.org/wiki/Dynamic_viscosity" TargetMode="External" /><Relationship Id="rId7" Type="http://schemas.openxmlformats.org/officeDocument/2006/relationships/hyperlink" Target="http://en.wikipedia.org/wiki/Dynamic_viscosity" TargetMode="External" /><Relationship Id="rId8" Type="http://schemas.openxmlformats.org/officeDocument/2006/relationships/hyperlink" Target="http://en.wikipedia.org/wiki/Dynamic_viscosity" TargetMode="External" /><Relationship Id="rId9" Type="http://schemas.openxmlformats.org/officeDocument/2006/relationships/hyperlink" Target="http://en.wikipedia.org/wiki/Air" TargetMode="External" /><Relationship Id="rId10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zoomScalePageLayoutView="0" workbookViewId="0" topLeftCell="A1">
      <selection activeCell="H44" sqref="H44"/>
    </sheetView>
  </sheetViews>
  <sheetFormatPr defaultColWidth="9.140625" defaultRowHeight="12.75"/>
  <cols>
    <col min="15" max="15" width="10.8515625" style="0" customWidth="1"/>
    <col min="17" max="17" width="10.00390625" style="0" bestFit="1" customWidth="1"/>
    <col min="18" max="18" width="10.57421875" style="0" bestFit="1" customWidth="1"/>
    <col min="33" max="33" width="12.00390625" style="0" bestFit="1" customWidth="1"/>
    <col min="39" max="39" width="12.00390625" style="0" bestFit="1" customWidth="1"/>
    <col min="45" max="45" width="12.00390625" style="0" bestFit="1" customWidth="1"/>
  </cols>
  <sheetData>
    <row r="1" spans="1:27" ht="30">
      <c r="A1" s="1" t="s">
        <v>0</v>
      </c>
      <c r="AA1" t="s">
        <v>140</v>
      </c>
    </row>
    <row r="2" spans="1:35" ht="12.75">
      <c r="A2" t="s">
        <v>11</v>
      </c>
      <c r="AA2" s="13" t="s">
        <v>139</v>
      </c>
      <c r="AB2" t="s">
        <v>141</v>
      </c>
      <c r="AD2" t="s">
        <v>142</v>
      </c>
      <c r="AI2" s="13" t="s">
        <v>139</v>
      </c>
    </row>
    <row r="3" spans="1:37" ht="12.75">
      <c r="A3" s="2" t="s">
        <v>1</v>
      </c>
      <c r="AA3">
        <v>0</v>
      </c>
      <c r="AB3">
        <v>1.787</v>
      </c>
      <c r="AF3" t="s">
        <v>144</v>
      </c>
      <c r="AK3" t="s">
        <v>145</v>
      </c>
    </row>
    <row r="4" spans="27:40" ht="38.25">
      <c r="AA4">
        <v>5</v>
      </c>
      <c r="AB4">
        <v>1.519</v>
      </c>
      <c r="AD4" t="s">
        <v>42</v>
      </c>
      <c r="AE4" s="3" t="s">
        <v>41</v>
      </c>
      <c r="AF4" t="s">
        <v>136</v>
      </c>
      <c r="AG4" s="3" t="s">
        <v>65</v>
      </c>
      <c r="AH4" t="s">
        <v>40</v>
      </c>
      <c r="AJ4" t="s">
        <v>42</v>
      </c>
      <c r="AK4" s="3" t="s">
        <v>41</v>
      </c>
      <c r="AL4" t="s">
        <v>136</v>
      </c>
      <c r="AM4" s="3" t="s">
        <v>65</v>
      </c>
      <c r="AN4" t="s">
        <v>40</v>
      </c>
    </row>
    <row r="5" spans="1:40" ht="12.75">
      <c r="A5" s="2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AA5">
        <v>10</v>
      </c>
      <c r="AB5">
        <v>1.307</v>
      </c>
      <c r="AD5">
        <v>0.0001</v>
      </c>
      <c r="AE5">
        <v>1</v>
      </c>
      <c r="AF5" s="35">
        <f>PI()*AE5</f>
        <v>3.141592653589793</v>
      </c>
      <c r="AG5">
        <v>8.8E-07</v>
      </c>
      <c r="AH5" s="20">
        <f>AD5/AG5*4/AF5</f>
        <v>144.68631190172303</v>
      </c>
      <c r="AJ5">
        <v>0.0001</v>
      </c>
      <c r="AK5">
        <v>1</v>
      </c>
      <c r="AL5" s="35">
        <f>PI()*AK5</f>
        <v>3.141592653589793</v>
      </c>
      <c r="AM5">
        <v>1.307E-06</v>
      </c>
      <c r="AN5" s="20">
        <f>AJ5/AM5*4/AL5</f>
        <v>97.41695063008133</v>
      </c>
    </row>
    <row r="6" spans="1:40" ht="12.75">
      <c r="A6" s="2"/>
      <c r="K6" t="s">
        <v>18</v>
      </c>
      <c r="L6" t="s">
        <v>19</v>
      </c>
      <c r="M6" t="s">
        <v>20</v>
      </c>
      <c r="N6" t="s">
        <v>21</v>
      </c>
      <c r="AA6">
        <v>15</v>
      </c>
      <c r="AD6">
        <v>0.0002</v>
      </c>
      <c r="AE6">
        <v>1</v>
      </c>
      <c r="AF6" s="35">
        <f aca="true" t="shared" si="0" ref="AF6:AF34">PI()*AE6</f>
        <v>3.141592653589793</v>
      </c>
      <c r="AG6">
        <v>8.8E-07</v>
      </c>
      <c r="AH6" s="20">
        <f>AD6/AG6*4/AF6</f>
        <v>289.37262380344606</v>
      </c>
      <c r="AJ6">
        <v>0.0002</v>
      </c>
      <c r="AK6">
        <v>1</v>
      </c>
      <c r="AL6" s="35">
        <f aca="true" t="shared" si="1" ref="AL6:AL34">PI()*AK6</f>
        <v>3.141592653589793</v>
      </c>
      <c r="AM6">
        <v>1.307E-06</v>
      </c>
      <c r="AN6" s="20">
        <f>AJ6/AM6*4/AL6</f>
        <v>194.83390126016266</v>
      </c>
    </row>
    <row r="7" spans="1:40" ht="14.25">
      <c r="A7" s="3" t="s">
        <v>2</v>
      </c>
      <c r="B7" s="3">
        <v>-50</v>
      </c>
      <c r="C7" s="3">
        <v>0</v>
      </c>
      <c r="D7" s="3">
        <v>50</v>
      </c>
      <c r="E7" s="3">
        <v>100</v>
      </c>
      <c r="F7" s="3">
        <v>150</v>
      </c>
      <c r="G7" s="3">
        <v>200</v>
      </c>
      <c r="H7" s="3">
        <v>300</v>
      </c>
      <c r="I7" s="3">
        <v>400</v>
      </c>
      <c r="K7">
        <v>1</v>
      </c>
      <c r="L7">
        <v>2</v>
      </c>
      <c r="M7">
        <v>0.015707964</v>
      </c>
      <c r="N7">
        <v>1E-05</v>
      </c>
      <c r="O7">
        <v>20000</v>
      </c>
      <c r="AA7">
        <v>20</v>
      </c>
      <c r="AB7">
        <v>1.004</v>
      </c>
      <c r="AD7">
        <v>0.0005</v>
      </c>
      <c r="AE7">
        <v>1</v>
      </c>
      <c r="AF7" s="35">
        <f t="shared" si="0"/>
        <v>3.141592653589793</v>
      </c>
      <c r="AG7">
        <v>8.8E-07</v>
      </c>
      <c r="AH7" s="20">
        <f aca="true" t="shared" si="2" ref="AH7:AH13">AD7/AG7*4/AF7</f>
        <v>723.4315595086151</v>
      </c>
      <c r="AJ7">
        <v>0.0005</v>
      </c>
      <c r="AK7">
        <v>1</v>
      </c>
      <c r="AL7" s="35">
        <f t="shared" si="1"/>
        <v>3.141592653589793</v>
      </c>
      <c r="AM7">
        <v>1.307E-06</v>
      </c>
      <c r="AN7" s="20">
        <f aca="true" t="shared" si="3" ref="AN7:AN13">AJ7/AM7*4/AL7</f>
        <v>487.0847531504066</v>
      </c>
    </row>
    <row r="8" spans="1:40" ht="42.75">
      <c r="A8" s="3" t="s">
        <v>3</v>
      </c>
      <c r="B8" s="3"/>
      <c r="C8" s="3"/>
      <c r="D8" s="3"/>
      <c r="E8" s="3"/>
      <c r="F8" s="3"/>
      <c r="G8" s="3"/>
      <c r="H8" s="3"/>
      <c r="I8" s="3"/>
      <c r="AA8">
        <v>25</v>
      </c>
      <c r="AB8">
        <f>0.0007*AA8^2-0.0534*AA8+1.7783</f>
        <v>0.8808</v>
      </c>
      <c r="AD8">
        <v>0.001</v>
      </c>
      <c r="AE8">
        <v>1</v>
      </c>
      <c r="AF8" s="35">
        <f t="shared" si="0"/>
        <v>3.141592653589793</v>
      </c>
      <c r="AG8">
        <v>8.8E-07</v>
      </c>
      <c r="AH8" s="20">
        <f t="shared" si="2"/>
        <v>1446.8631190172302</v>
      </c>
      <c r="AJ8">
        <v>0.001</v>
      </c>
      <c r="AK8">
        <v>1</v>
      </c>
      <c r="AL8" s="35">
        <f t="shared" si="1"/>
        <v>3.141592653589793</v>
      </c>
      <c r="AM8">
        <v>1.307E-06</v>
      </c>
      <c r="AN8" s="20">
        <f t="shared" si="3"/>
        <v>974.1695063008132</v>
      </c>
    </row>
    <row r="9" spans="1:40" ht="12.75">
      <c r="A9" s="3" t="s">
        <v>4</v>
      </c>
      <c r="B9" s="3">
        <v>1.563</v>
      </c>
      <c r="C9" s="4">
        <v>1.275</v>
      </c>
      <c r="D9" s="3">
        <v>1.078</v>
      </c>
      <c r="E9" s="3">
        <v>0.932</v>
      </c>
      <c r="F9" s="3">
        <v>0.8226</v>
      </c>
      <c r="G9" s="3">
        <v>0.7356</v>
      </c>
      <c r="H9" s="3">
        <v>0.6072</v>
      </c>
      <c r="I9" s="3">
        <v>0.517</v>
      </c>
      <c r="K9" t="s">
        <v>13</v>
      </c>
      <c r="L9" t="s">
        <v>14</v>
      </c>
      <c r="M9" t="s">
        <v>15</v>
      </c>
      <c r="N9" t="s">
        <v>22</v>
      </c>
      <c r="O9" t="s">
        <v>23</v>
      </c>
      <c r="P9" t="s">
        <v>16</v>
      </c>
      <c r="Q9" t="s">
        <v>24</v>
      </c>
      <c r="R9" t="s">
        <v>17</v>
      </c>
      <c r="AA9">
        <v>30</v>
      </c>
      <c r="AB9">
        <v>0.801</v>
      </c>
      <c r="AD9">
        <v>0.002</v>
      </c>
      <c r="AE9">
        <v>1</v>
      </c>
      <c r="AF9" s="35">
        <f t="shared" si="0"/>
        <v>3.141592653589793</v>
      </c>
      <c r="AG9">
        <v>8.8E-07</v>
      </c>
      <c r="AH9" s="20">
        <f t="shared" si="2"/>
        <v>2893.7262380344605</v>
      </c>
      <c r="AJ9">
        <v>0.002</v>
      </c>
      <c r="AK9">
        <v>1</v>
      </c>
      <c r="AL9" s="35">
        <f t="shared" si="1"/>
        <v>3.141592653589793</v>
      </c>
      <c r="AM9">
        <v>1.307E-06</v>
      </c>
      <c r="AN9" s="20">
        <f t="shared" si="3"/>
        <v>1948.3390126016263</v>
      </c>
    </row>
    <row r="10" spans="1:40" ht="12.75">
      <c r="A10" s="3" t="s">
        <v>5</v>
      </c>
      <c r="B10" s="3">
        <v>83.794</v>
      </c>
      <c r="C10" s="3">
        <v>65.198</v>
      </c>
      <c r="D10" s="3">
        <v>53.964</v>
      </c>
      <c r="E10" s="3">
        <v>46.25</v>
      </c>
      <c r="F10" s="3">
        <v>40.57</v>
      </c>
      <c r="G10" s="3">
        <v>36.18</v>
      </c>
      <c r="H10" s="3">
        <v>29.8</v>
      </c>
      <c r="I10" s="3">
        <v>25.37</v>
      </c>
      <c r="K10" t="s">
        <v>18</v>
      </c>
      <c r="L10" t="s">
        <v>19</v>
      </c>
      <c r="M10" t="s">
        <v>20</v>
      </c>
      <c r="N10" t="s">
        <v>25</v>
      </c>
      <c r="O10" t="s">
        <v>26</v>
      </c>
      <c r="P10" t="s">
        <v>21</v>
      </c>
      <c r="Q10" t="s">
        <v>27</v>
      </c>
      <c r="AD10">
        <v>0.005</v>
      </c>
      <c r="AE10">
        <v>1</v>
      </c>
      <c r="AF10" s="35">
        <f t="shared" si="0"/>
        <v>3.141592653589793</v>
      </c>
      <c r="AG10">
        <v>8.8E-07</v>
      </c>
      <c r="AH10" s="21">
        <f t="shared" si="2"/>
        <v>7234.315595086152</v>
      </c>
      <c r="AJ10">
        <v>0.005</v>
      </c>
      <c r="AK10">
        <v>1</v>
      </c>
      <c r="AL10" s="35">
        <f t="shared" si="1"/>
        <v>3.141592653589793</v>
      </c>
      <c r="AM10">
        <v>1.307E-06</v>
      </c>
      <c r="AN10" s="21">
        <f t="shared" si="3"/>
        <v>4870.847531504066</v>
      </c>
    </row>
    <row r="11" spans="1:40" ht="12.75">
      <c r="A11" s="3" t="s">
        <v>6</v>
      </c>
      <c r="B11" s="3">
        <v>175.648</v>
      </c>
      <c r="C11" s="3">
        <v>131.36</v>
      </c>
      <c r="D11" s="3">
        <v>107.07</v>
      </c>
      <c r="E11" s="3">
        <v>91.13</v>
      </c>
      <c r="F11" s="3">
        <v>79.66</v>
      </c>
      <c r="G11" s="3">
        <v>70.92</v>
      </c>
      <c r="H11" s="3">
        <v>58.37</v>
      </c>
      <c r="I11" s="3">
        <v>49.71</v>
      </c>
      <c r="K11">
        <v>1</v>
      </c>
      <c r="L11">
        <v>2</v>
      </c>
      <c r="M11">
        <v>1.5707964</v>
      </c>
      <c r="N11">
        <v>2.0027654</v>
      </c>
      <c r="O11">
        <v>1.275</v>
      </c>
      <c r="P11">
        <v>13.490197</v>
      </c>
      <c r="Q11">
        <v>17.2</v>
      </c>
      <c r="R11" s="5">
        <v>0.1482558</v>
      </c>
      <c r="AD11">
        <v>0.01</v>
      </c>
      <c r="AE11">
        <v>1</v>
      </c>
      <c r="AF11" s="35">
        <f t="shared" si="0"/>
        <v>3.141592653589793</v>
      </c>
      <c r="AG11">
        <v>8.8E-07</v>
      </c>
      <c r="AH11" s="21">
        <f t="shared" si="2"/>
        <v>14468.631190172304</v>
      </c>
      <c r="AJ11">
        <v>0.01</v>
      </c>
      <c r="AK11">
        <v>1</v>
      </c>
      <c r="AL11" s="35">
        <f t="shared" si="1"/>
        <v>3.141592653589793</v>
      </c>
      <c r="AM11">
        <v>1.307E-06</v>
      </c>
      <c r="AN11" s="21">
        <f t="shared" si="3"/>
        <v>9741.695063008132</v>
      </c>
    </row>
    <row r="12" spans="1:40" ht="12.75">
      <c r="A12" s="3" t="s">
        <v>7</v>
      </c>
      <c r="B12" s="3">
        <v>340.34</v>
      </c>
      <c r="C12" s="3">
        <v>253.7</v>
      </c>
      <c r="D12" s="3">
        <v>205.4</v>
      </c>
      <c r="E12" s="3">
        <v>174.3</v>
      </c>
      <c r="F12" s="3">
        <v>152.2</v>
      </c>
      <c r="G12" s="3">
        <v>135.6</v>
      </c>
      <c r="H12" s="3">
        <v>111.8</v>
      </c>
      <c r="I12" s="3">
        <v>95.41</v>
      </c>
      <c r="AD12">
        <v>0.02</v>
      </c>
      <c r="AE12">
        <v>1</v>
      </c>
      <c r="AF12" s="35">
        <f t="shared" si="0"/>
        <v>3.141592653589793</v>
      </c>
      <c r="AG12">
        <v>8.8E-07</v>
      </c>
      <c r="AH12" s="21">
        <f t="shared" si="2"/>
        <v>28937.262380344608</v>
      </c>
      <c r="AJ12">
        <v>0.02</v>
      </c>
      <c r="AK12">
        <v>1</v>
      </c>
      <c r="AL12" s="35">
        <f t="shared" si="1"/>
        <v>3.141592653589793</v>
      </c>
      <c r="AM12">
        <v>1.307E-06</v>
      </c>
      <c r="AN12" s="21">
        <f t="shared" si="3"/>
        <v>19483.390126016264</v>
      </c>
    </row>
    <row r="13" spans="1:40" ht="12.75">
      <c r="A13" s="3" t="s">
        <v>8</v>
      </c>
      <c r="B13" s="3">
        <v>449.3</v>
      </c>
      <c r="C13" s="3">
        <v>350.8</v>
      </c>
      <c r="D13" s="3">
        <v>288.6</v>
      </c>
      <c r="E13" s="3">
        <v>246.7</v>
      </c>
      <c r="F13" s="3">
        <v>216.4</v>
      </c>
      <c r="G13" s="3">
        <v>193.4</v>
      </c>
      <c r="H13" s="3">
        <v>160.3</v>
      </c>
      <c r="I13" s="3">
        <v>137.4</v>
      </c>
      <c r="AD13">
        <v>0.1</v>
      </c>
      <c r="AE13">
        <v>1</v>
      </c>
      <c r="AF13" s="35">
        <f t="shared" si="0"/>
        <v>3.141592653589793</v>
      </c>
      <c r="AG13">
        <v>8.8E-07</v>
      </c>
      <c r="AH13" s="21">
        <f t="shared" si="2"/>
        <v>144686.31190172303</v>
      </c>
      <c r="AJ13">
        <v>0.1</v>
      </c>
      <c r="AK13">
        <v>1</v>
      </c>
      <c r="AL13" s="35">
        <f t="shared" si="1"/>
        <v>3.141592653589793</v>
      </c>
      <c r="AM13">
        <v>1.307E-06</v>
      </c>
      <c r="AN13" s="21">
        <f t="shared" si="3"/>
        <v>97416.95063008132</v>
      </c>
    </row>
    <row r="14" spans="1:40" ht="12.75">
      <c r="A14" s="3"/>
      <c r="B14" s="3"/>
      <c r="C14" s="3"/>
      <c r="D14" s="3"/>
      <c r="E14" s="3"/>
      <c r="F14" s="3"/>
      <c r="G14" s="3"/>
      <c r="H14" s="3"/>
      <c r="I14" s="3"/>
      <c r="N14" t="s">
        <v>66</v>
      </c>
      <c r="AF14" s="35"/>
      <c r="AG14">
        <v>8.8E-07</v>
      </c>
      <c r="AH14" s="21"/>
      <c r="AL14" s="35"/>
      <c r="AM14">
        <v>1.307E-06</v>
      </c>
      <c r="AN14" s="21"/>
    </row>
    <row r="15" spans="1:40" ht="51">
      <c r="A15" s="3" t="s">
        <v>9</v>
      </c>
      <c r="B15" s="3"/>
      <c r="C15" s="3"/>
      <c r="D15" s="3"/>
      <c r="E15" s="3"/>
      <c r="F15" s="3"/>
      <c r="G15" s="3"/>
      <c r="H15" s="3"/>
      <c r="I15" s="3"/>
      <c r="N15" s="13" t="s">
        <v>143</v>
      </c>
      <c r="O15" t="s">
        <v>42</v>
      </c>
      <c r="P15" s="3" t="s">
        <v>41</v>
      </c>
      <c r="Q15" t="s">
        <v>136</v>
      </c>
      <c r="R15" s="3" t="s">
        <v>65</v>
      </c>
      <c r="S15" t="s">
        <v>40</v>
      </c>
      <c r="U15" t="s">
        <v>42</v>
      </c>
      <c r="V15" s="3" t="s">
        <v>41</v>
      </c>
      <c r="W15" t="s">
        <v>136</v>
      </c>
      <c r="X15" s="3" t="s">
        <v>65</v>
      </c>
      <c r="Y15" t="s">
        <v>40</v>
      </c>
      <c r="AD15">
        <v>0.0001</v>
      </c>
      <c r="AE15">
        <v>2</v>
      </c>
      <c r="AF15" s="35">
        <f t="shared" si="0"/>
        <v>6.283185307179586</v>
      </c>
      <c r="AG15">
        <v>8.8E-07</v>
      </c>
      <c r="AH15" s="36">
        <f aca="true" t="shared" si="4" ref="AH15:AH23">AD15/AG15*4/AF15</f>
        <v>72.34315595086152</v>
      </c>
      <c r="AJ15">
        <v>0.0001</v>
      </c>
      <c r="AK15">
        <v>2</v>
      </c>
      <c r="AL15" s="35">
        <f t="shared" si="1"/>
        <v>6.283185307179586</v>
      </c>
      <c r="AM15">
        <v>1.307E-06</v>
      </c>
      <c r="AN15" s="36">
        <f aca="true" t="shared" si="5" ref="AN15:AN23">AJ15/AM15*4/AL15</f>
        <v>48.708475315040666</v>
      </c>
    </row>
    <row r="16" spans="1:40" ht="12.75">
      <c r="A16" s="3" t="s">
        <v>4</v>
      </c>
      <c r="B16" s="3">
        <v>1.007</v>
      </c>
      <c r="C16" s="3">
        <v>1.006</v>
      </c>
      <c r="D16" s="3">
        <v>1.008</v>
      </c>
      <c r="E16" s="3">
        <v>1.012</v>
      </c>
      <c r="F16" s="3">
        <v>1.018</v>
      </c>
      <c r="G16" s="3">
        <v>1.026</v>
      </c>
      <c r="H16" s="3">
        <v>1.046</v>
      </c>
      <c r="I16" s="3">
        <v>1.69</v>
      </c>
      <c r="O16">
        <v>0.0001</v>
      </c>
      <c r="P16">
        <v>1</v>
      </c>
      <c r="Q16" s="35">
        <f>PI()*P16</f>
        <v>3.141592653589793</v>
      </c>
      <c r="R16">
        <v>1.76E-05</v>
      </c>
      <c r="S16" s="20">
        <f>O16/R16*4/Q16</f>
        <v>7.2343155950861515</v>
      </c>
      <c r="U16">
        <v>0.0001</v>
      </c>
      <c r="V16">
        <v>0.5</v>
      </c>
      <c r="W16" s="35">
        <f>PI()*V16</f>
        <v>1.5707963267948966</v>
      </c>
      <c r="X16">
        <v>1.76E-05</v>
      </c>
      <c r="Y16" s="20">
        <f>U16/X16*4/W16</f>
        <v>14.468631190172303</v>
      </c>
      <c r="AD16">
        <v>0.0002</v>
      </c>
      <c r="AE16">
        <v>2</v>
      </c>
      <c r="AF16" s="35">
        <f t="shared" si="0"/>
        <v>6.283185307179586</v>
      </c>
      <c r="AG16">
        <v>8.8E-07</v>
      </c>
      <c r="AH16" s="36">
        <f t="shared" si="4"/>
        <v>144.68631190172303</v>
      </c>
      <c r="AJ16">
        <v>0.0002</v>
      </c>
      <c r="AK16">
        <v>2</v>
      </c>
      <c r="AL16" s="35">
        <f t="shared" si="1"/>
        <v>6.283185307179586</v>
      </c>
      <c r="AM16">
        <v>1.307E-06</v>
      </c>
      <c r="AN16" s="36">
        <f t="shared" si="5"/>
        <v>97.41695063008133</v>
      </c>
    </row>
    <row r="17" spans="1:40" ht="12.75">
      <c r="A17" s="3" t="s">
        <v>5</v>
      </c>
      <c r="B17" s="3">
        <v>1.212</v>
      </c>
      <c r="C17" s="3">
        <v>1.112</v>
      </c>
      <c r="D17" s="3">
        <v>1.085</v>
      </c>
      <c r="E17" s="3">
        <v>1.075</v>
      </c>
      <c r="F17" s="3">
        <v>1.055</v>
      </c>
      <c r="G17" s="3">
        <v>1.049</v>
      </c>
      <c r="H17" s="3">
        <v>1.061</v>
      </c>
      <c r="I17" s="3">
        <v>1.08</v>
      </c>
      <c r="O17">
        <v>0.001</v>
      </c>
      <c r="P17">
        <v>1</v>
      </c>
      <c r="Q17" s="35">
        <f>PI()*P17</f>
        <v>3.141592653589793</v>
      </c>
      <c r="R17">
        <v>1.76E-05</v>
      </c>
      <c r="S17" s="20">
        <f>O17/R17*4/Q17</f>
        <v>72.34315595086152</v>
      </c>
      <c r="U17">
        <v>0.001</v>
      </c>
      <c r="V17">
        <v>0.5</v>
      </c>
      <c r="W17" s="35">
        <f>PI()*V17</f>
        <v>1.5707963267948966</v>
      </c>
      <c r="X17">
        <v>1.76E-05</v>
      </c>
      <c r="Y17" s="20">
        <f>U17/X17*4/W17</f>
        <v>144.68631190172303</v>
      </c>
      <c r="AD17">
        <v>0.0005</v>
      </c>
      <c r="AE17">
        <v>2</v>
      </c>
      <c r="AF17" s="35">
        <f t="shared" si="0"/>
        <v>6.283185307179586</v>
      </c>
      <c r="AG17">
        <v>8.8E-07</v>
      </c>
      <c r="AH17" s="36">
        <f t="shared" si="4"/>
        <v>361.71577975430756</v>
      </c>
      <c r="AJ17">
        <v>0.0005</v>
      </c>
      <c r="AK17">
        <v>2</v>
      </c>
      <c r="AL17" s="35">
        <f t="shared" si="1"/>
        <v>6.283185307179586</v>
      </c>
      <c r="AM17">
        <v>1.307E-06</v>
      </c>
      <c r="AN17" s="36">
        <f t="shared" si="5"/>
        <v>243.5423765752033</v>
      </c>
    </row>
    <row r="18" spans="1:40" ht="12.75">
      <c r="A18" s="3" t="s">
        <v>6</v>
      </c>
      <c r="B18" s="3">
        <v>1.43</v>
      </c>
      <c r="C18" s="3">
        <v>1.216</v>
      </c>
      <c r="D18" s="3">
        <v>1.133</v>
      </c>
      <c r="E18" s="3">
        <v>1.096</v>
      </c>
      <c r="F18" s="3">
        <v>1.078</v>
      </c>
      <c r="G18" s="3">
        <v>1.072</v>
      </c>
      <c r="H18" s="3">
        <v>1.075</v>
      </c>
      <c r="I18" s="3">
        <v>1.09</v>
      </c>
      <c r="O18">
        <v>0.002</v>
      </c>
      <c r="P18">
        <v>1</v>
      </c>
      <c r="Q18" s="35">
        <f aca="true" t="shared" si="6" ref="Q18:Q47">PI()*P18</f>
        <v>3.141592653589793</v>
      </c>
      <c r="R18">
        <v>1.76E-05</v>
      </c>
      <c r="S18" s="20">
        <f>O18/R18*4/Q18</f>
        <v>144.68631190172303</v>
      </c>
      <c r="U18">
        <v>0.002</v>
      </c>
      <c r="V18">
        <v>0.5</v>
      </c>
      <c r="W18" s="35">
        <f aca="true" t="shared" si="7" ref="W18:W62">PI()*V18</f>
        <v>1.5707963267948966</v>
      </c>
      <c r="X18">
        <v>1.76E-05</v>
      </c>
      <c r="Y18" s="20">
        <f aca="true" t="shared" si="8" ref="Y18:Y51">U18/X18*4/W18</f>
        <v>289.37262380344606</v>
      </c>
      <c r="AD18">
        <v>0.001</v>
      </c>
      <c r="AE18">
        <v>2</v>
      </c>
      <c r="AF18" s="35">
        <f t="shared" si="0"/>
        <v>6.283185307179586</v>
      </c>
      <c r="AG18">
        <v>8.8E-07</v>
      </c>
      <c r="AH18" s="36">
        <f t="shared" si="4"/>
        <v>723.4315595086151</v>
      </c>
      <c r="AJ18">
        <v>0.001</v>
      </c>
      <c r="AK18">
        <v>2</v>
      </c>
      <c r="AL18" s="35">
        <f t="shared" si="1"/>
        <v>6.283185307179586</v>
      </c>
      <c r="AM18">
        <v>1.307E-06</v>
      </c>
      <c r="AN18" s="36">
        <f t="shared" si="5"/>
        <v>487.0847531504066</v>
      </c>
    </row>
    <row r="19" spans="1:40" ht="12.75">
      <c r="A19" s="3" t="s">
        <v>7</v>
      </c>
      <c r="B19" s="3">
        <v>1.623</v>
      </c>
      <c r="C19" s="3">
        <v>1.361</v>
      </c>
      <c r="D19" s="3">
        <v>1.229</v>
      </c>
      <c r="E19" s="3">
        <v>1.161</v>
      </c>
      <c r="F19" s="3">
        <v>1.126</v>
      </c>
      <c r="G19" s="3">
        <v>1.108</v>
      </c>
      <c r="H19" s="3">
        <v>1.099</v>
      </c>
      <c r="I19" s="3">
        <v>1.107</v>
      </c>
      <c r="K19" s="13" t="s">
        <v>137</v>
      </c>
      <c r="L19" s="13"/>
      <c r="O19">
        <v>0.005</v>
      </c>
      <c r="P19">
        <v>1</v>
      </c>
      <c r="Q19" s="35">
        <f t="shared" si="6"/>
        <v>3.141592653589793</v>
      </c>
      <c r="R19">
        <v>1.76E-05</v>
      </c>
      <c r="S19" s="20">
        <f aca="true" t="shared" si="9" ref="S19:S47">O19/R19*4/Q19</f>
        <v>361.71577975430756</v>
      </c>
      <c r="U19">
        <v>0.005</v>
      </c>
      <c r="V19">
        <v>0.5</v>
      </c>
      <c r="W19" s="35">
        <f t="shared" si="7"/>
        <v>1.5707963267948966</v>
      </c>
      <c r="X19">
        <v>1.76E-05</v>
      </c>
      <c r="Y19" s="20">
        <f t="shared" si="8"/>
        <v>723.4315595086151</v>
      </c>
      <c r="AD19">
        <v>0.002</v>
      </c>
      <c r="AE19">
        <v>2</v>
      </c>
      <c r="AF19" s="35">
        <f t="shared" si="0"/>
        <v>6.283185307179586</v>
      </c>
      <c r="AG19">
        <v>8.8E-07</v>
      </c>
      <c r="AH19" s="36">
        <f t="shared" si="4"/>
        <v>1446.8631190172302</v>
      </c>
      <c r="AJ19">
        <v>0.002</v>
      </c>
      <c r="AK19">
        <v>2</v>
      </c>
      <c r="AL19" s="35">
        <f t="shared" si="1"/>
        <v>6.283185307179586</v>
      </c>
      <c r="AM19">
        <v>1.307E-06</v>
      </c>
      <c r="AN19" s="36">
        <f t="shared" si="5"/>
        <v>974.1695063008132</v>
      </c>
    </row>
    <row r="20" spans="1:40" ht="12.75">
      <c r="A20" s="3" t="s">
        <v>8</v>
      </c>
      <c r="B20" s="3">
        <v>1.604</v>
      </c>
      <c r="C20" s="3">
        <v>1.409</v>
      </c>
      <c r="D20" s="3">
        <v>1.282</v>
      </c>
      <c r="E20" s="3">
        <v>1.204</v>
      </c>
      <c r="F20" s="3">
        <v>1.16</v>
      </c>
      <c r="G20" s="3">
        <v>1.135</v>
      </c>
      <c r="H20" s="3">
        <v>1.117</v>
      </c>
      <c r="I20" s="3">
        <v>1.12</v>
      </c>
      <c r="K20" s="37"/>
      <c r="L20" s="13"/>
      <c r="O20">
        <v>0.01</v>
      </c>
      <c r="P20">
        <v>1</v>
      </c>
      <c r="Q20" s="35">
        <f t="shared" si="6"/>
        <v>3.141592653589793</v>
      </c>
      <c r="R20">
        <v>1.76E-05</v>
      </c>
      <c r="S20" s="20">
        <f t="shared" si="9"/>
        <v>723.4315595086151</v>
      </c>
      <c r="U20">
        <v>0.01</v>
      </c>
      <c r="V20">
        <v>0.5</v>
      </c>
      <c r="W20" s="35">
        <f t="shared" si="7"/>
        <v>1.5707963267948966</v>
      </c>
      <c r="X20">
        <v>1.76E-05</v>
      </c>
      <c r="Y20" s="20">
        <f t="shared" si="8"/>
        <v>1446.8631190172302</v>
      </c>
      <c r="AD20">
        <v>0.005</v>
      </c>
      <c r="AE20">
        <v>2</v>
      </c>
      <c r="AF20" s="35">
        <f t="shared" si="0"/>
        <v>6.283185307179586</v>
      </c>
      <c r="AG20">
        <v>8.8E-07</v>
      </c>
      <c r="AH20" s="36">
        <f t="shared" si="4"/>
        <v>3617.157797543076</v>
      </c>
      <c r="AJ20">
        <v>0.005</v>
      </c>
      <c r="AK20">
        <v>2</v>
      </c>
      <c r="AL20" s="35">
        <f t="shared" si="1"/>
        <v>6.283185307179586</v>
      </c>
      <c r="AM20">
        <v>1.307E-06</v>
      </c>
      <c r="AN20" s="36">
        <f t="shared" si="5"/>
        <v>2435.423765752033</v>
      </c>
    </row>
    <row r="21" spans="1:40" ht="12.75">
      <c r="A21" s="3"/>
      <c r="B21" s="3"/>
      <c r="C21" s="3"/>
      <c r="D21" s="3"/>
      <c r="E21" s="3"/>
      <c r="F21" s="3"/>
      <c r="G21" s="3"/>
      <c r="H21" s="3"/>
      <c r="I21" s="3"/>
      <c r="K21" s="13" t="s">
        <v>67</v>
      </c>
      <c r="L21" s="13" t="s">
        <v>138</v>
      </c>
      <c r="O21">
        <v>0.02</v>
      </c>
      <c r="P21">
        <v>1</v>
      </c>
      <c r="Q21" s="35">
        <f t="shared" si="6"/>
        <v>3.141592653589793</v>
      </c>
      <c r="R21">
        <v>1.76E-05</v>
      </c>
      <c r="S21" s="20">
        <f t="shared" si="9"/>
        <v>1446.8631190172302</v>
      </c>
      <c r="U21">
        <v>0.02</v>
      </c>
      <c r="V21">
        <v>0.5</v>
      </c>
      <c r="W21" s="35">
        <f t="shared" si="7"/>
        <v>1.5707963267948966</v>
      </c>
      <c r="X21">
        <v>1.76E-05</v>
      </c>
      <c r="Y21" s="21">
        <f t="shared" si="8"/>
        <v>2893.7262380344605</v>
      </c>
      <c r="AD21">
        <v>0.01</v>
      </c>
      <c r="AE21">
        <v>2</v>
      </c>
      <c r="AF21" s="35">
        <f t="shared" si="0"/>
        <v>6.283185307179586</v>
      </c>
      <c r="AG21">
        <v>8.8E-07</v>
      </c>
      <c r="AH21" s="21">
        <f t="shared" si="4"/>
        <v>7234.315595086152</v>
      </c>
      <c r="AJ21">
        <v>0.01</v>
      </c>
      <c r="AK21">
        <v>2</v>
      </c>
      <c r="AL21" s="35">
        <f t="shared" si="1"/>
        <v>6.283185307179586</v>
      </c>
      <c r="AM21">
        <v>1.307E-06</v>
      </c>
      <c r="AN21" s="21">
        <f t="shared" si="5"/>
        <v>4870.847531504066</v>
      </c>
    </row>
    <row r="22" spans="1:40" ht="52.5">
      <c r="A22" s="3" t="s">
        <v>10</v>
      </c>
      <c r="B22" s="3"/>
      <c r="C22" s="3"/>
      <c r="D22" s="3"/>
      <c r="E22" s="3"/>
      <c r="F22" s="3"/>
      <c r="G22" s="3"/>
      <c r="H22" s="3"/>
      <c r="I22" s="3"/>
      <c r="K22" s="4">
        <v>0</v>
      </c>
      <c r="L22" s="13">
        <v>1.71</v>
      </c>
      <c r="O22">
        <v>0.05</v>
      </c>
      <c r="P22">
        <v>1</v>
      </c>
      <c r="Q22" s="35">
        <f t="shared" si="6"/>
        <v>3.141592653589793</v>
      </c>
      <c r="R22">
        <v>1.76E-05</v>
      </c>
      <c r="S22" s="21">
        <f t="shared" si="9"/>
        <v>3617.157797543076</v>
      </c>
      <c r="U22">
        <v>0.05</v>
      </c>
      <c r="V22">
        <v>0.5</v>
      </c>
      <c r="W22" s="35">
        <f t="shared" si="7"/>
        <v>1.5707963267948966</v>
      </c>
      <c r="X22">
        <v>1.76E-05</v>
      </c>
      <c r="Y22" s="21">
        <f t="shared" si="8"/>
        <v>7234.315595086152</v>
      </c>
      <c r="AD22">
        <v>0.02</v>
      </c>
      <c r="AE22">
        <v>2</v>
      </c>
      <c r="AF22" s="35">
        <f t="shared" si="0"/>
        <v>6.283185307179586</v>
      </c>
      <c r="AG22">
        <v>8.8E-07</v>
      </c>
      <c r="AH22" s="21">
        <f t="shared" si="4"/>
        <v>14468.631190172304</v>
      </c>
      <c r="AJ22">
        <v>0.02</v>
      </c>
      <c r="AK22">
        <v>2</v>
      </c>
      <c r="AL22" s="35">
        <f t="shared" si="1"/>
        <v>6.283185307179586</v>
      </c>
      <c r="AM22">
        <v>1.307E-06</v>
      </c>
      <c r="AN22" s="21">
        <f t="shared" si="5"/>
        <v>9741.695063008132</v>
      </c>
    </row>
    <row r="23" spans="1:42" ht="12.75">
      <c r="A23" s="3" t="s">
        <v>4</v>
      </c>
      <c r="B23" s="3">
        <v>14.65</v>
      </c>
      <c r="C23" s="4">
        <v>17.2</v>
      </c>
      <c r="D23" s="3">
        <v>19.61</v>
      </c>
      <c r="E23" s="3">
        <v>21.82</v>
      </c>
      <c r="F23" s="3">
        <v>23.92</v>
      </c>
      <c r="G23" s="3">
        <v>25.85</v>
      </c>
      <c r="H23" s="3">
        <v>29.47</v>
      </c>
      <c r="I23" s="3">
        <v>32.76</v>
      </c>
      <c r="K23" s="4">
        <v>5</v>
      </c>
      <c r="L23" s="13">
        <v>1.73</v>
      </c>
      <c r="O23">
        <v>0.1</v>
      </c>
      <c r="P23">
        <v>1</v>
      </c>
      <c r="Q23" s="35">
        <f t="shared" si="6"/>
        <v>3.141592653589793</v>
      </c>
      <c r="R23">
        <v>1.76E-05</v>
      </c>
      <c r="S23" s="21">
        <f t="shared" si="9"/>
        <v>7234.315595086152</v>
      </c>
      <c r="U23">
        <v>0.1</v>
      </c>
      <c r="V23">
        <v>0.5</v>
      </c>
      <c r="W23" s="35">
        <f t="shared" si="7"/>
        <v>1.5707963267948966</v>
      </c>
      <c r="X23">
        <v>1.76E-05</v>
      </c>
      <c r="Y23" s="21">
        <f t="shared" si="8"/>
        <v>14468.631190172304</v>
      </c>
      <c r="AD23">
        <v>0.1</v>
      </c>
      <c r="AE23">
        <v>2</v>
      </c>
      <c r="AF23" s="35">
        <f t="shared" si="0"/>
        <v>6.283185307179586</v>
      </c>
      <c r="AG23">
        <v>8.8E-07</v>
      </c>
      <c r="AH23" s="21">
        <f t="shared" si="4"/>
        <v>72343.15595086152</v>
      </c>
      <c r="AJ23">
        <v>0.1</v>
      </c>
      <c r="AK23">
        <v>2</v>
      </c>
      <c r="AL23" s="35">
        <f t="shared" si="1"/>
        <v>6.283185307179586</v>
      </c>
      <c r="AM23">
        <v>1.307E-06</v>
      </c>
      <c r="AN23" s="21">
        <f t="shared" si="5"/>
        <v>48708.47531504066</v>
      </c>
      <c r="AP23" t="s">
        <v>43</v>
      </c>
    </row>
    <row r="24" spans="1:40" ht="12.75">
      <c r="A24" s="3" t="s">
        <v>5</v>
      </c>
      <c r="B24" s="3">
        <v>16.7</v>
      </c>
      <c r="C24" s="3">
        <v>19.42</v>
      </c>
      <c r="D24" s="3">
        <v>20.57</v>
      </c>
      <c r="E24" s="3">
        <v>22.59</v>
      </c>
      <c r="F24" s="3">
        <v>24.4</v>
      </c>
      <c r="G24" s="3">
        <v>26.4</v>
      </c>
      <c r="H24" s="3">
        <v>29.9</v>
      </c>
      <c r="I24" s="3">
        <v>33.1</v>
      </c>
      <c r="K24" s="4">
        <v>10</v>
      </c>
      <c r="L24" s="4">
        <v>1.76</v>
      </c>
      <c r="O24">
        <v>0.2</v>
      </c>
      <c r="P24">
        <v>1</v>
      </c>
      <c r="Q24" s="35">
        <f t="shared" si="6"/>
        <v>3.141592653589793</v>
      </c>
      <c r="R24">
        <v>1.76E-05</v>
      </c>
      <c r="S24" s="21">
        <f t="shared" si="9"/>
        <v>14468.631190172304</v>
      </c>
      <c r="U24">
        <v>0.2</v>
      </c>
      <c r="V24">
        <v>0.5</v>
      </c>
      <c r="W24" s="35">
        <f t="shared" si="7"/>
        <v>1.5707963267948966</v>
      </c>
      <c r="X24">
        <v>1.76E-05</v>
      </c>
      <c r="Y24" s="21">
        <f t="shared" si="8"/>
        <v>28937.262380344608</v>
      </c>
      <c r="AF24" s="35"/>
      <c r="AG24">
        <v>8.8E-07</v>
      </c>
      <c r="AH24" s="21"/>
      <c r="AL24" s="35"/>
      <c r="AM24">
        <v>1.307E-06</v>
      </c>
      <c r="AN24" s="21"/>
    </row>
    <row r="25" spans="1:46" ht="12.75">
      <c r="A25" s="3" t="s">
        <v>6</v>
      </c>
      <c r="B25" s="3">
        <v>18.3</v>
      </c>
      <c r="C25" s="3">
        <v>20.2</v>
      </c>
      <c r="D25" s="3">
        <v>21.7</v>
      </c>
      <c r="E25" s="3">
        <v>23.4</v>
      </c>
      <c r="F25" s="3">
        <v>25.1</v>
      </c>
      <c r="G25" s="3">
        <v>26.9</v>
      </c>
      <c r="H25" s="3">
        <v>30.4</v>
      </c>
      <c r="I25" s="3">
        <v>33.5</v>
      </c>
      <c r="K25" s="4">
        <v>15</v>
      </c>
      <c r="L25" s="4">
        <v>1.8</v>
      </c>
      <c r="O25">
        <v>1</v>
      </c>
      <c r="P25">
        <v>1</v>
      </c>
      <c r="Q25" s="35">
        <f t="shared" si="6"/>
        <v>3.141592653589793</v>
      </c>
      <c r="R25">
        <v>1.76E-05</v>
      </c>
      <c r="S25" s="21">
        <f t="shared" si="9"/>
        <v>72343.15595086152</v>
      </c>
      <c r="U25">
        <v>1</v>
      </c>
      <c r="V25">
        <v>0.5</v>
      </c>
      <c r="W25" s="35">
        <f t="shared" si="7"/>
        <v>1.5707963267948966</v>
      </c>
      <c r="X25">
        <v>1.76E-05</v>
      </c>
      <c r="Y25" s="21">
        <f t="shared" si="8"/>
        <v>144686.31190172303</v>
      </c>
      <c r="AD25">
        <v>0.0001</v>
      </c>
      <c r="AE25">
        <v>3</v>
      </c>
      <c r="AF25" s="35">
        <f t="shared" si="0"/>
        <v>9.42477796076938</v>
      </c>
      <c r="AG25">
        <v>8.8E-07</v>
      </c>
      <c r="AH25" s="36">
        <f aca="true" t="shared" si="10" ref="AH25:AH34">AD25/AG25*4/AF25</f>
        <v>48.22877063390768</v>
      </c>
      <c r="AJ25">
        <v>0.0001</v>
      </c>
      <c r="AK25">
        <v>3</v>
      </c>
      <c r="AL25" s="35">
        <f t="shared" si="1"/>
        <v>9.42477796076938</v>
      </c>
      <c r="AM25">
        <v>1.307E-06</v>
      </c>
      <c r="AN25" s="36">
        <f aca="true" t="shared" si="11" ref="AN25:AN33">AJ25/AM25*4/AL25</f>
        <v>32.472316876693775</v>
      </c>
      <c r="AP25">
        <v>0.0001</v>
      </c>
      <c r="AQ25">
        <v>3</v>
      </c>
      <c r="AR25" s="35">
        <f aca="true" t="shared" si="12" ref="AR25:AR34">PI()*AQ25</f>
        <v>9.42477796076938</v>
      </c>
      <c r="AS25">
        <v>1.787E-06</v>
      </c>
      <c r="AT25" s="36">
        <f aca="true" t="shared" si="13" ref="AT25:AT33">AP25/AS25*4/AR25</f>
        <v>23.750038140928236</v>
      </c>
    </row>
    <row r="26" spans="1:46" ht="12.75">
      <c r="A26" s="3" t="s">
        <v>7</v>
      </c>
      <c r="B26" s="3">
        <v>22.8</v>
      </c>
      <c r="C26" s="3">
        <v>23.6</v>
      </c>
      <c r="D26" s="3">
        <v>24.4</v>
      </c>
      <c r="E26" s="3">
        <v>25.6</v>
      </c>
      <c r="F26" s="3">
        <v>26.8</v>
      </c>
      <c r="G26" s="3">
        <v>28.5</v>
      </c>
      <c r="H26" s="3">
        <v>31.5</v>
      </c>
      <c r="I26" s="3">
        <v>34.7</v>
      </c>
      <c r="K26" s="4">
        <v>20</v>
      </c>
      <c r="L26" s="4">
        <v>1.82</v>
      </c>
      <c r="Q26" s="35"/>
      <c r="S26" s="21"/>
      <c r="W26" s="35"/>
      <c r="Y26" s="20"/>
      <c r="AD26">
        <v>0.0002</v>
      </c>
      <c r="AE26">
        <v>3</v>
      </c>
      <c r="AF26" s="35">
        <f t="shared" si="0"/>
        <v>9.42477796076938</v>
      </c>
      <c r="AG26">
        <v>8.8E-07</v>
      </c>
      <c r="AH26" s="36">
        <f t="shared" si="10"/>
        <v>96.45754126781536</v>
      </c>
      <c r="AJ26">
        <v>0.0002</v>
      </c>
      <c r="AK26">
        <v>3</v>
      </c>
      <c r="AL26" s="35">
        <f t="shared" si="1"/>
        <v>9.42477796076938</v>
      </c>
      <c r="AM26">
        <v>1.307E-06</v>
      </c>
      <c r="AN26" s="36">
        <f t="shared" si="11"/>
        <v>64.94463375338755</v>
      </c>
      <c r="AP26">
        <v>0.0002</v>
      </c>
      <c r="AQ26">
        <v>3</v>
      </c>
      <c r="AR26" s="35">
        <f t="shared" si="12"/>
        <v>9.42477796076938</v>
      </c>
      <c r="AS26">
        <v>1.787E-06</v>
      </c>
      <c r="AT26" s="36">
        <f t="shared" si="13"/>
        <v>47.50007628185647</v>
      </c>
    </row>
    <row r="27" spans="1:46" ht="12.75">
      <c r="A27" s="3" t="s">
        <v>8</v>
      </c>
      <c r="B27" s="3">
        <v>28.7</v>
      </c>
      <c r="C27" s="3">
        <v>27.8</v>
      </c>
      <c r="D27" s="3">
        <v>27.5</v>
      </c>
      <c r="E27" s="3">
        <v>28.1</v>
      </c>
      <c r="F27" s="3">
        <v>28.8</v>
      </c>
      <c r="G27" s="3">
        <v>30.1</v>
      </c>
      <c r="H27" s="3">
        <v>33.1</v>
      </c>
      <c r="I27" s="3">
        <v>36.1</v>
      </c>
      <c r="K27" s="4">
        <v>25</v>
      </c>
      <c r="L27" s="4">
        <v>1.85</v>
      </c>
      <c r="O27">
        <v>0.0001</v>
      </c>
      <c r="P27">
        <v>2</v>
      </c>
      <c r="Q27" s="35">
        <f t="shared" si="6"/>
        <v>6.283185307179586</v>
      </c>
      <c r="R27">
        <v>1.76E-05</v>
      </c>
      <c r="S27" s="36">
        <f>O27/R27*4/Q27</f>
        <v>3.6171577975430758</v>
      </c>
      <c r="W27" s="35"/>
      <c r="Y27" s="20"/>
      <c r="AD27">
        <v>0.0005</v>
      </c>
      <c r="AE27">
        <v>3</v>
      </c>
      <c r="AF27" s="35">
        <f t="shared" si="0"/>
        <v>9.42477796076938</v>
      </c>
      <c r="AG27">
        <v>8.8E-07</v>
      </c>
      <c r="AH27" s="36">
        <f t="shared" si="10"/>
        <v>241.14385316953837</v>
      </c>
      <c r="AJ27">
        <v>0.0005</v>
      </c>
      <c r="AK27">
        <v>3</v>
      </c>
      <c r="AL27" s="35">
        <f t="shared" si="1"/>
        <v>9.42477796076938</v>
      </c>
      <c r="AM27">
        <v>1.307E-06</v>
      </c>
      <c r="AN27" s="36">
        <f t="shared" si="11"/>
        <v>162.36158438346888</v>
      </c>
      <c r="AP27">
        <v>0.0005</v>
      </c>
      <c r="AQ27">
        <v>3</v>
      </c>
      <c r="AR27" s="35">
        <f t="shared" si="12"/>
        <v>9.42477796076938</v>
      </c>
      <c r="AS27">
        <v>1.787E-06</v>
      </c>
      <c r="AT27" s="36">
        <f t="shared" si="13"/>
        <v>118.75019070464118</v>
      </c>
    </row>
    <row r="28" spans="1:46" ht="12.75">
      <c r="A28" s="7" t="s">
        <v>28</v>
      </c>
      <c r="O28">
        <v>0.001</v>
      </c>
      <c r="P28">
        <v>2</v>
      </c>
      <c r="Q28" s="35">
        <f t="shared" si="6"/>
        <v>6.283185307179586</v>
      </c>
      <c r="R28">
        <v>1.76E-05</v>
      </c>
      <c r="S28" s="36">
        <f t="shared" si="9"/>
        <v>36.17157797543076</v>
      </c>
      <c r="W28" s="35"/>
      <c r="Y28" s="20"/>
      <c r="AD28">
        <v>0.001</v>
      </c>
      <c r="AE28">
        <v>3</v>
      </c>
      <c r="AF28" s="35">
        <f t="shared" si="0"/>
        <v>9.42477796076938</v>
      </c>
      <c r="AG28">
        <v>8.8E-07</v>
      </c>
      <c r="AH28" s="36">
        <f t="shared" si="10"/>
        <v>482.28770633907675</v>
      </c>
      <c r="AJ28">
        <v>0.001</v>
      </c>
      <c r="AK28">
        <v>3</v>
      </c>
      <c r="AL28" s="35">
        <f t="shared" si="1"/>
        <v>9.42477796076938</v>
      </c>
      <c r="AM28">
        <v>1.307E-06</v>
      </c>
      <c r="AN28" s="21">
        <f t="shared" si="11"/>
        <v>324.72316876693776</v>
      </c>
      <c r="AP28">
        <v>0.001</v>
      </c>
      <c r="AQ28">
        <v>3</v>
      </c>
      <c r="AR28" s="35">
        <f t="shared" si="12"/>
        <v>9.42477796076938</v>
      </c>
      <c r="AS28">
        <v>1.787E-06</v>
      </c>
      <c r="AT28" s="21">
        <f t="shared" si="13"/>
        <v>237.50038140928237</v>
      </c>
    </row>
    <row r="29" spans="1:46" ht="12.75">
      <c r="A29" s="3" t="s">
        <v>13</v>
      </c>
      <c r="B29" t="s">
        <v>14</v>
      </c>
      <c r="C29" t="s">
        <v>15</v>
      </c>
      <c r="D29" t="s">
        <v>22</v>
      </c>
      <c r="E29" t="s">
        <v>23</v>
      </c>
      <c r="F29" t="s">
        <v>16</v>
      </c>
      <c r="G29" t="s">
        <v>24</v>
      </c>
      <c r="H29" t="s">
        <v>17</v>
      </c>
      <c r="O29">
        <v>0.002</v>
      </c>
      <c r="P29">
        <v>2</v>
      </c>
      <c r="Q29" s="35">
        <f t="shared" si="6"/>
        <v>6.283185307179586</v>
      </c>
      <c r="R29">
        <v>1.76E-05</v>
      </c>
      <c r="S29" s="36">
        <f t="shared" si="9"/>
        <v>72.34315595086152</v>
      </c>
      <c r="U29" s="13">
        <v>0.0001</v>
      </c>
      <c r="V29" s="13">
        <v>2250</v>
      </c>
      <c r="W29" s="35"/>
      <c r="Y29" s="20"/>
      <c r="AD29">
        <v>0.002</v>
      </c>
      <c r="AE29">
        <v>3</v>
      </c>
      <c r="AF29" s="35">
        <f t="shared" si="0"/>
        <v>9.42477796076938</v>
      </c>
      <c r="AG29">
        <v>8.8E-07</v>
      </c>
      <c r="AH29" s="36">
        <f t="shared" si="10"/>
        <v>964.5754126781535</v>
      </c>
      <c r="AJ29">
        <v>0.002</v>
      </c>
      <c r="AK29">
        <v>3</v>
      </c>
      <c r="AL29" s="35">
        <f t="shared" si="1"/>
        <v>9.42477796076938</v>
      </c>
      <c r="AM29">
        <v>1.307E-06</v>
      </c>
      <c r="AN29" s="21">
        <f t="shared" si="11"/>
        <v>649.4463375338755</v>
      </c>
      <c r="AP29">
        <v>0.002</v>
      </c>
      <c r="AQ29">
        <v>3</v>
      </c>
      <c r="AR29" s="35">
        <f t="shared" si="12"/>
        <v>9.42477796076938</v>
      </c>
      <c r="AS29">
        <v>1.787E-06</v>
      </c>
      <c r="AT29" s="21">
        <f t="shared" si="13"/>
        <v>475.00076281856474</v>
      </c>
    </row>
    <row r="30" spans="1:46" ht="12.75">
      <c r="A30" t="s">
        <v>18</v>
      </c>
      <c r="B30" t="s">
        <v>19</v>
      </c>
      <c r="C30" t="s">
        <v>20</v>
      </c>
      <c r="D30" t="s">
        <v>25</v>
      </c>
      <c r="E30" t="s">
        <v>26</v>
      </c>
      <c r="F30" t="s">
        <v>21</v>
      </c>
      <c r="G30" t="s">
        <v>27</v>
      </c>
      <c r="O30">
        <v>0.005</v>
      </c>
      <c r="P30">
        <v>2</v>
      </c>
      <c r="Q30" s="35">
        <f t="shared" si="6"/>
        <v>6.283185307179586</v>
      </c>
      <c r="R30">
        <v>1.76E-05</v>
      </c>
      <c r="S30" s="36">
        <f t="shared" si="9"/>
        <v>180.85788987715378</v>
      </c>
      <c r="U30" s="13">
        <v>1</v>
      </c>
      <c r="V30" s="13">
        <v>2250</v>
      </c>
      <c r="W30" s="35"/>
      <c r="Y30" s="20"/>
      <c r="AD30">
        <v>0.005</v>
      </c>
      <c r="AE30">
        <v>3</v>
      </c>
      <c r="AF30" s="35">
        <f t="shared" si="0"/>
        <v>9.42477796076938</v>
      </c>
      <c r="AG30">
        <v>8.8E-07</v>
      </c>
      <c r="AH30" s="36">
        <f t="shared" si="10"/>
        <v>2411.438531695384</v>
      </c>
      <c r="AJ30">
        <v>0.005</v>
      </c>
      <c r="AK30">
        <v>3</v>
      </c>
      <c r="AL30" s="35">
        <f t="shared" si="1"/>
        <v>9.42477796076938</v>
      </c>
      <c r="AM30">
        <v>1.307E-06</v>
      </c>
      <c r="AN30" s="21">
        <f t="shared" si="11"/>
        <v>1623.6158438346886</v>
      </c>
      <c r="AP30">
        <v>0.005</v>
      </c>
      <c r="AQ30">
        <v>3</v>
      </c>
      <c r="AR30" s="35">
        <f t="shared" si="12"/>
        <v>9.42477796076938</v>
      </c>
      <c r="AS30">
        <v>1.787E-06</v>
      </c>
      <c r="AT30" s="21">
        <f t="shared" si="13"/>
        <v>1187.5019070464118</v>
      </c>
    </row>
    <row r="31" spans="1:46" ht="12.75">
      <c r="A31">
        <v>3</v>
      </c>
      <c r="B31">
        <v>0.01</v>
      </c>
      <c r="C31">
        <v>0.07068583</v>
      </c>
      <c r="D31">
        <v>0.090124436</v>
      </c>
      <c r="E31">
        <v>1.275</v>
      </c>
      <c r="F31" s="6">
        <v>1.3490197E-05</v>
      </c>
      <c r="G31">
        <v>1.72E-05</v>
      </c>
      <c r="H31">
        <v>2223.8372</v>
      </c>
      <c r="O31">
        <v>0.01</v>
      </c>
      <c r="P31">
        <v>2</v>
      </c>
      <c r="Q31" s="35">
        <f t="shared" si="6"/>
        <v>6.283185307179586</v>
      </c>
      <c r="R31">
        <v>1.76E-05</v>
      </c>
      <c r="S31" s="36">
        <f t="shared" si="9"/>
        <v>361.71577975430756</v>
      </c>
      <c r="U31">
        <v>0.0001</v>
      </c>
      <c r="V31">
        <v>0.1</v>
      </c>
      <c r="W31" s="35">
        <f t="shared" si="7"/>
        <v>0.3141592653589793</v>
      </c>
      <c r="X31">
        <v>1.76E-05</v>
      </c>
      <c r="Y31" s="20">
        <f>U31/X31*4/W31</f>
        <v>72.34315595086152</v>
      </c>
      <c r="AD31">
        <v>0.01</v>
      </c>
      <c r="AE31">
        <v>3</v>
      </c>
      <c r="AF31" s="35">
        <f t="shared" si="0"/>
        <v>9.42477796076938</v>
      </c>
      <c r="AG31">
        <v>8.8E-07</v>
      </c>
      <c r="AH31" s="36">
        <f t="shared" si="10"/>
        <v>4822.877063390768</v>
      </c>
      <c r="AJ31">
        <v>0.01</v>
      </c>
      <c r="AK31">
        <v>3</v>
      </c>
      <c r="AL31" s="35">
        <f t="shared" si="1"/>
        <v>9.42477796076938</v>
      </c>
      <c r="AM31">
        <v>1.307E-06</v>
      </c>
      <c r="AN31" s="21">
        <f t="shared" si="11"/>
        <v>3247.231687669377</v>
      </c>
      <c r="AP31">
        <v>0.01</v>
      </c>
      <c r="AQ31">
        <v>3</v>
      </c>
      <c r="AR31" s="35">
        <f t="shared" si="12"/>
        <v>9.42477796076938</v>
      </c>
      <c r="AS31">
        <v>1.787E-06</v>
      </c>
      <c r="AT31" s="21">
        <f t="shared" si="13"/>
        <v>2375.0038140928236</v>
      </c>
    </row>
    <row r="32" spans="1:46" ht="12.75">
      <c r="A32">
        <v>1</v>
      </c>
      <c r="B32">
        <v>0.02</v>
      </c>
      <c r="C32">
        <v>0.015707964</v>
      </c>
      <c r="D32">
        <v>0.020027654</v>
      </c>
      <c r="E32">
        <v>1.275</v>
      </c>
      <c r="F32" s="6">
        <v>1.3490197E-05</v>
      </c>
      <c r="G32">
        <v>1.72E-05</v>
      </c>
      <c r="H32">
        <v>1482.5581</v>
      </c>
      <c r="O32">
        <v>0.02</v>
      </c>
      <c r="P32">
        <v>2</v>
      </c>
      <c r="Q32" s="35">
        <f t="shared" si="6"/>
        <v>6.283185307179586</v>
      </c>
      <c r="R32">
        <v>1.76E-05</v>
      </c>
      <c r="S32" s="36">
        <f t="shared" si="9"/>
        <v>723.4315595086151</v>
      </c>
      <c r="U32">
        <v>0.001</v>
      </c>
      <c r="V32">
        <v>0.1</v>
      </c>
      <c r="W32" s="35">
        <f t="shared" si="7"/>
        <v>0.3141592653589793</v>
      </c>
      <c r="X32">
        <v>1.76E-05</v>
      </c>
      <c r="Y32" s="20">
        <f t="shared" si="8"/>
        <v>723.4315595086151</v>
      </c>
      <c r="AD32">
        <v>0.02</v>
      </c>
      <c r="AE32">
        <v>3</v>
      </c>
      <c r="AF32" s="35">
        <f t="shared" si="0"/>
        <v>9.42477796076938</v>
      </c>
      <c r="AG32">
        <v>8.8E-07</v>
      </c>
      <c r="AH32" s="21">
        <f t="shared" si="10"/>
        <v>9645.754126781536</v>
      </c>
      <c r="AJ32">
        <v>0.02</v>
      </c>
      <c r="AK32">
        <v>3</v>
      </c>
      <c r="AL32" s="35">
        <f t="shared" si="1"/>
        <v>9.42477796076938</v>
      </c>
      <c r="AM32">
        <v>1.307E-06</v>
      </c>
      <c r="AN32" s="21">
        <f t="shared" si="11"/>
        <v>6494.463375338754</v>
      </c>
      <c r="AP32">
        <v>0.02</v>
      </c>
      <c r="AQ32">
        <v>3</v>
      </c>
      <c r="AR32" s="35">
        <f t="shared" si="12"/>
        <v>9.42477796076938</v>
      </c>
      <c r="AS32">
        <v>1.787E-06</v>
      </c>
      <c r="AT32" s="21">
        <f t="shared" si="13"/>
        <v>4750.007628185647</v>
      </c>
    </row>
    <row r="33" spans="1:46" ht="12.75">
      <c r="A33">
        <v>10</v>
      </c>
      <c r="B33">
        <v>0.02</v>
      </c>
      <c r="C33">
        <v>1.5707964</v>
      </c>
      <c r="D33">
        <v>2.0027654</v>
      </c>
      <c r="E33">
        <v>1.275</v>
      </c>
      <c r="F33" s="6">
        <v>1.3490197E-05</v>
      </c>
      <c r="G33">
        <v>1.72E-05</v>
      </c>
      <c r="H33">
        <v>14825.58</v>
      </c>
      <c r="I33" s="25" t="s">
        <v>135</v>
      </c>
      <c r="J33" s="26"/>
      <c r="K33" s="26"/>
      <c r="L33" s="26"/>
      <c r="M33" s="27"/>
      <c r="O33">
        <v>0.05</v>
      </c>
      <c r="P33">
        <v>2</v>
      </c>
      <c r="Q33" s="35">
        <f t="shared" si="6"/>
        <v>6.283185307179586</v>
      </c>
      <c r="R33">
        <v>1.76E-05</v>
      </c>
      <c r="S33" s="36">
        <f t="shared" si="9"/>
        <v>1808.578898771538</v>
      </c>
      <c r="U33">
        <v>0.002</v>
      </c>
      <c r="V33">
        <v>0.1</v>
      </c>
      <c r="W33" s="35">
        <f t="shared" si="7"/>
        <v>0.3141592653589793</v>
      </c>
      <c r="X33">
        <v>1.76E-05</v>
      </c>
      <c r="Y33" s="20">
        <f t="shared" si="8"/>
        <v>1446.8631190172302</v>
      </c>
      <c r="AD33">
        <v>0.1</v>
      </c>
      <c r="AE33">
        <v>3</v>
      </c>
      <c r="AF33" s="35">
        <f t="shared" si="0"/>
        <v>9.42477796076938</v>
      </c>
      <c r="AG33">
        <v>8.8E-07</v>
      </c>
      <c r="AH33" s="21">
        <f t="shared" si="10"/>
        <v>48228.770633907676</v>
      </c>
      <c r="AJ33">
        <v>0.1</v>
      </c>
      <c r="AK33">
        <v>3</v>
      </c>
      <c r="AL33" s="35">
        <f t="shared" si="1"/>
        <v>9.42477796076938</v>
      </c>
      <c r="AM33">
        <v>1.307E-06</v>
      </c>
      <c r="AN33" s="21">
        <f t="shared" si="11"/>
        <v>32472.316876693774</v>
      </c>
      <c r="AP33">
        <v>0.1</v>
      </c>
      <c r="AQ33">
        <v>3</v>
      </c>
      <c r="AR33" s="35">
        <f t="shared" si="12"/>
        <v>9.42477796076938</v>
      </c>
      <c r="AS33">
        <v>1.787E-06</v>
      </c>
      <c r="AT33" s="21">
        <f t="shared" si="13"/>
        <v>23750.038140928238</v>
      </c>
    </row>
    <row r="34" spans="9:46" ht="12.75">
      <c r="I34" s="28"/>
      <c r="J34" s="29"/>
      <c r="K34" s="29"/>
      <c r="L34" s="29"/>
      <c r="M34" s="30"/>
      <c r="O34">
        <v>0.1</v>
      </c>
      <c r="P34">
        <v>2</v>
      </c>
      <c r="Q34" s="35">
        <f t="shared" si="6"/>
        <v>6.283185307179586</v>
      </c>
      <c r="R34">
        <v>1.76E-05</v>
      </c>
      <c r="S34" s="21">
        <f t="shared" si="9"/>
        <v>3617.157797543076</v>
      </c>
      <c r="U34">
        <v>0.005</v>
      </c>
      <c r="V34">
        <v>0.1</v>
      </c>
      <c r="W34" s="35">
        <f t="shared" si="7"/>
        <v>0.3141592653589793</v>
      </c>
      <c r="X34">
        <v>1.76E-05</v>
      </c>
      <c r="Y34" s="21">
        <f t="shared" si="8"/>
        <v>3617.1577975430755</v>
      </c>
      <c r="AD34">
        <v>1</v>
      </c>
      <c r="AE34">
        <v>3</v>
      </c>
      <c r="AF34" s="35">
        <f t="shared" si="0"/>
        <v>9.42477796076938</v>
      </c>
      <c r="AG34">
        <v>8.8E-07</v>
      </c>
      <c r="AH34" s="21">
        <f t="shared" si="10"/>
        <v>482287.70633907674</v>
      </c>
      <c r="AJ34">
        <v>1</v>
      </c>
      <c r="AK34">
        <v>3</v>
      </c>
      <c r="AL34" s="35">
        <f t="shared" si="1"/>
        <v>9.42477796076938</v>
      </c>
      <c r="AM34">
        <v>1.307E-06</v>
      </c>
      <c r="AN34" s="21">
        <f>AJ34/AM34*4/AL34</f>
        <v>324723.16876693774</v>
      </c>
      <c r="AP34">
        <v>1</v>
      </c>
      <c r="AQ34">
        <v>3</v>
      </c>
      <c r="AR34" s="35">
        <f t="shared" si="12"/>
        <v>9.42477796076938</v>
      </c>
      <c r="AS34">
        <v>1.787E-06</v>
      </c>
      <c r="AT34" s="21">
        <f>AP34/AS34*4/AR34</f>
        <v>237500.3814092824</v>
      </c>
    </row>
    <row r="35" spans="9:39" ht="12.75">
      <c r="I35" s="28"/>
      <c r="J35" s="29"/>
      <c r="K35" s="29"/>
      <c r="L35" s="29"/>
      <c r="M35" s="30"/>
      <c r="O35">
        <v>0.2</v>
      </c>
      <c r="P35">
        <v>2</v>
      </c>
      <c r="Q35" s="35">
        <f t="shared" si="6"/>
        <v>6.283185307179586</v>
      </c>
      <c r="R35">
        <v>1.76E-05</v>
      </c>
      <c r="S35" s="21">
        <f t="shared" si="9"/>
        <v>7234.315595086152</v>
      </c>
      <c r="U35">
        <v>0.01</v>
      </c>
      <c r="V35">
        <v>0.1</v>
      </c>
      <c r="W35" s="35">
        <f t="shared" si="7"/>
        <v>0.3141592653589793</v>
      </c>
      <c r="X35">
        <v>1.76E-05</v>
      </c>
      <c r="Y35" s="21">
        <f t="shared" si="8"/>
        <v>7234.315595086151</v>
      </c>
      <c r="AG35">
        <v>8.8E-07</v>
      </c>
      <c r="AM35">
        <v>1.307E-06</v>
      </c>
    </row>
    <row r="36" spans="9:40" ht="38.25">
      <c r="I36" s="28"/>
      <c r="J36" s="29"/>
      <c r="K36" s="29"/>
      <c r="L36" s="29"/>
      <c r="M36" s="30"/>
      <c r="O36">
        <v>1</v>
      </c>
      <c r="P36">
        <v>2</v>
      </c>
      <c r="Q36" s="35">
        <f t="shared" si="6"/>
        <v>6.283185307179586</v>
      </c>
      <c r="R36">
        <v>1.76E-05</v>
      </c>
      <c r="S36" s="21">
        <f t="shared" si="9"/>
        <v>36171.57797543076</v>
      </c>
      <c r="U36">
        <v>0.02</v>
      </c>
      <c r="V36">
        <v>0.1</v>
      </c>
      <c r="W36" s="35">
        <f t="shared" si="7"/>
        <v>0.3141592653589793</v>
      </c>
      <c r="X36">
        <v>1.76E-05</v>
      </c>
      <c r="Y36" s="21">
        <f t="shared" si="8"/>
        <v>14468.631190172302</v>
      </c>
      <c r="AD36" t="s">
        <v>42</v>
      </c>
      <c r="AE36" s="3" t="s">
        <v>41</v>
      </c>
      <c r="AF36" t="s">
        <v>136</v>
      </c>
      <c r="AG36">
        <v>8.8E-07</v>
      </c>
      <c r="AH36" t="s">
        <v>40</v>
      </c>
      <c r="AJ36" t="s">
        <v>42</v>
      </c>
      <c r="AK36" s="3" t="s">
        <v>41</v>
      </c>
      <c r="AL36" t="s">
        <v>136</v>
      </c>
      <c r="AM36">
        <v>1.307E-06</v>
      </c>
      <c r="AN36" t="s">
        <v>40</v>
      </c>
    </row>
    <row r="37" spans="9:40" ht="12.75">
      <c r="I37" s="33" t="s">
        <v>148</v>
      </c>
      <c r="J37" s="29"/>
      <c r="K37" s="29"/>
      <c r="L37" s="29"/>
      <c r="M37" s="30"/>
      <c r="Q37" s="35"/>
      <c r="S37" s="21"/>
      <c r="U37">
        <v>0.05</v>
      </c>
      <c r="V37">
        <v>0.1</v>
      </c>
      <c r="W37" s="35">
        <f t="shared" si="7"/>
        <v>0.3141592653589793</v>
      </c>
      <c r="X37">
        <v>1.76E-05</v>
      </c>
      <c r="Y37" s="21">
        <f t="shared" si="8"/>
        <v>36171.57797543076</v>
      </c>
      <c r="AD37">
        <v>0.0001</v>
      </c>
      <c r="AE37">
        <v>0.5</v>
      </c>
      <c r="AF37" s="35">
        <f>PI()*AE37</f>
        <v>1.5707963267948966</v>
      </c>
      <c r="AG37">
        <v>8.8E-07</v>
      </c>
      <c r="AH37" s="20">
        <f>AD37/AG37*4/AF37</f>
        <v>289.37262380344606</v>
      </c>
      <c r="AJ37">
        <v>0.0001</v>
      </c>
      <c r="AK37">
        <v>0.5</v>
      </c>
      <c r="AL37" s="35">
        <f>PI()*AK37</f>
        <v>1.5707963267948966</v>
      </c>
      <c r="AM37">
        <v>1.307E-06</v>
      </c>
      <c r="AN37" s="20">
        <f>AJ37/AM37*4/AL37</f>
        <v>194.83390126016266</v>
      </c>
    </row>
    <row r="38" spans="2:40" ht="17.25">
      <c r="B38" s="8" t="s">
        <v>29</v>
      </c>
      <c r="I38" s="40" t="s">
        <v>149</v>
      </c>
      <c r="J38" s="31"/>
      <c r="K38" s="31"/>
      <c r="L38" s="31"/>
      <c r="M38" s="32"/>
      <c r="O38">
        <v>0.0001</v>
      </c>
      <c r="P38">
        <v>3</v>
      </c>
      <c r="Q38" s="35">
        <f t="shared" si="6"/>
        <v>9.42477796076938</v>
      </c>
      <c r="R38">
        <v>1.76E-05</v>
      </c>
      <c r="S38" s="36">
        <f t="shared" si="9"/>
        <v>2.4114385316953837</v>
      </c>
      <c r="U38">
        <v>0.1</v>
      </c>
      <c r="V38">
        <v>0.1</v>
      </c>
      <c r="W38" s="35">
        <f t="shared" si="7"/>
        <v>0.3141592653589793</v>
      </c>
      <c r="X38">
        <v>1.76E-05</v>
      </c>
      <c r="Y38" s="21">
        <f t="shared" si="8"/>
        <v>72343.15595086152</v>
      </c>
      <c r="AD38">
        <v>0.0002</v>
      </c>
      <c r="AE38">
        <v>0.5</v>
      </c>
      <c r="AF38" s="35">
        <f aca="true" t="shared" si="14" ref="AF38:AF70">PI()*AE38</f>
        <v>1.5707963267948966</v>
      </c>
      <c r="AG38">
        <v>8.8E-07</v>
      </c>
      <c r="AH38" s="20">
        <f aca="true" t="shared" si="15" ref="AH38:AH45">AD38/AG38*4/AF38</f>
        <v>578.7452476068921</v>
      </c>
      <c r="AJ38">
        <v>0.0002</v>
      </c>
      <c r="AK38">
        <v>0.5</v>
      </c>
      <c r="AL38" s="35">
        <f aca="true" t="shared" si="16" ref="AL38:AL70">PI()*AK38</f>
        <v>1.5707963267948966</v>
      </c>
      <c r="AM38">
        <v>1.307E-06</v>
      </c>
      <c r="AN38" s="20">
        <f aca="true" t="shared" si="17" ref="AN38:AN45">AJ38/AM38*4/AL38</f>
        <v>389.6678025203253</v>
      </c>
    </row>
    <row r="39" spans="15:40" ht="12.75">
      <c r="O39">
        <v>0.001</v>
      </c>
      <c r="P39">
        <v>3</v>
      </c>
      <c r="Q39" s="35">
        <f t="shared" si="6"/>
        <v>9.42477796076938</v>
      </c>
      <c r="R39">
        <v>1.76E-05</v>
      </c>
      <c r="S39" s="36">
        <f t="shared" si="9"/>
        <v>24.114385316953836</v>
      </c>
      <c r="U39">
        <v>0.2</v>
      </c>
      <c r="V39">
        <v>0.1</v>
      </c>
      <c r="W39" s="35">
        <f t="shared" si="7"/>
        <v>0.3141592653589793</v>
      </c>
      <c r="X39">
        <v>1.76E-05</v>
      </c>
      <c r="Y39" s="21">
        <f t="shared" si="8"/>
        <v>144686.31190172303</v>
      </c>
      <c r="AD39">
        <v>0.0005</v>
      </c>
      <c r="AE39">
        <v>0.5</v>
      </c>
      <c r="AF39" s="35">
        <f t="shared" si="14"/>
        <v>1.5707963267948966</v>
      </c>
      <c r="AG39">
        <v>8.8E-07</v>
      </c>
      <c r="AH39" s="20">
        <f t="shared" si="15"/>
        <v>1446.8631190172302</v>
      </c>
      <c r="AJ39">
        <v>0.0005</v>
      </c>
      <c r="AK39">
        <v>0.5</v>
      </c>
      <c r="AL39" s="35">
        <f t="shared" si="16"/>
        <v>1.5707963267948966</v>
      </c>
      <c r="AM39">
        <v>1.307E-06</v>
      </c>
      <c r="AN39" s="20">
        <f t="shared" si="17"/>
        <v>974.1695063008132</v>
      </c>
    </row>
    <row r="40" spans="2:40" ht="12.75">
      <c r="B40" s="9" t="s">
        <v>30</v>
      </c>
      <c r="I40" t="s">
        <v>31</v>
      </c>
      <c r="O40">
        <v>0.002</v>
      </c>
      <c r="P40">
        <v>3</v>
      </c>
      <c r="Q40" s="35">
        <f t="shared" si="6"/>
        <v>9.42477796076938</v>
      </c>
      <c r="R40">
        <v>1.76E-05</v>
      </c>
      <c r="S40" s="36">
        <f t="shared" si="9"/>
        <v>48.22877063390767</v>
      </c>
      <c r="U40">
        <v>1</v>
      </c>
      <c r="V40">
        <v>0.1</v>
      </c>
      <c r="W40" s="35">
        <f t="shared" si="7"/>
        <v>0.3141592653589793</v>
      </c>
      <c r="X40">
        <v>1.76E-05</v>
      </c>
      <c r="Y40" s="21">
        <f t="shared" si="8"/>
        <v>723431.5595086152</v>
      </c>
      <c r="AD40">
        <v>0.001</v>
      </c>
      <c r="AE40">
        <v>0.5</v>
      </c>
      <c r="AF40" s="35">
        <f t="shared" si="14"/>
        <v>1.5707963267948966</v>
      </c>
      <c r="AG40">
        <v>8.8E-07</v>
      </c>
      <c r="AH40" s="20">
        <f t="shared" si="15"/>
        <v>2893.7262380344605</v>
      </c>
      <c r="AJ40">
        <v>0.001</v>
      </c>
      <c r="AK40">
        <v>0.5</v>
      </c>
      <c r="AL40" s="35">
        <f t="shared" si="16"/>
        <v>1.5707963267948966</v>
      </c>
      <c r="AM40">
        <v>1.307E-06</v>
      </c>
      <c r="AN40" s="20">
        <f t="shared" si="17"/>
        <v>1948.3390126016263</v>
      </c>
    </row>
    <row r="41" spans="2:40" ht="12.75">
      <c r="B41" s="10"/>
      <c r="I41" s="12" t="s">
        <v>33</v>
      </c>
      <c r="O41">
        <v>0.005</v>
      </c>
      <c r="P41">
        <v>3</v>
      </c>
      <c r="Q41" s="35">
        <f t="shared" si="6"/>
        <v>9.42477796076938</v>
      </c>
      <c r="R41">
        <v>1.76E-05</v>
      </c>
      <c r="S41" s="36">
        <f t="shared" si="9"/>
        <v>120.57192658476919</v>
      </c>
      <c r="W41" s="35"/>
      <c r="Y41" s="20"/>
      <c r="AD41">
        <v>0.002</v>
      </c>
      <c r="AE41">
        <v>0.5</v>
      </c>
      <c r="AF41" s="35">
        <f t="shared" si="14"/>
        <v>1.5707963267948966</v>
      </c>
      <c r="AG41">
        <v>8.8E-07</v>
      </c>
      <c r="AH41" s="21">
        <f t="shared" si="15"/>
        <v>5787.452476068921</v>
      </c>
      <c r="AJ41">
        <v>0.002</v>
      </c>
      <c r="AK41">
        <v>0.5</v>
      </c>
      <c r="AL41" s="35">
        <f t="shared" si="16"/>
        <v>1.5707963267948966</v>
      </c>
      <c r="AM41">
        <v>1.307E-06</v>
      </c>
      <c r="AN41" s="21">
        <f t="shared" si="17"/>
        <v>3896.6780252032527</v>
      </c>
    </row>
    <row r="42" spans="2:40" ht="12.75">
      <c r="B42" s="10"/>
      <c r="I42" s="11" t="s">
        <v>34</v>
      </c>
      <c r="O42">
        <v>0.01</v>
      </c>
      <c r="P42">
        <v>3</v>
      </c>
      <c r="Q42" s="35">
        <f t="shared" si="6"/>
        <v>9.42477796076938</v>
      </c>
      <c r="R42">
        <v>1.76E-05</v>
      </c>
      <c r="S42" s="36">
        <f t="shared" si="9"/>
        <v>241.14385316953837</v>
      </c>
      <c r="U42">
        <v>0.0001</v>
      </c>
      <c r="V42">
        <v>0.2</v>
      </c>
      <c r="W42" s="35">
        <f>PI()*V42</f>
        <v>0.6283185307179586</v>
      </c>
      <c r="X42">
        <v>1.76E-05</v>
      </c>
      <c r="Y42" s="20">
        <f>U42/X42*4/W42</f>
        <v>36.17157797543076</v>
      </c>
      <c r="AD42">
        <v>0.005</v>
      </c>
      <c r="AE42">
        <v>0.5</v>
      </c>
      <c r="AF42" s="35">
        <f t="shared" si="14"/>
        <v>1.5707963267948966</v>
      </c>
      <c r="AG42">
        <v>8.8E-07</v>
      </c>
      <c r="AH42" s="21">
        <f t="shared" si="15"/>
        <v>14468.631190172304</v>
      </c>
      <c r="AJ42">
        <v>0.005</v>
      </c>
      <c r="AK42">
        <v>0.5</v>
      </c>
      <c r="AL42" s="35">
        <f t="shared" si="16"/>
        <v>1.5707963267948966</v>
      </c>
      <c r="AM42">
        <v>1.307E-06</v>
      </c>
      <c r="AN42" s="21">
        <f t="shared" si="17"/>
        <v>9741.695063008132</v>
      </c>
    </row>
    <row r="43" spans="9:40" ht="12.75">
      <c r="I43" s="10" t="s">
        <v>35</v>
      </c>
      <c r="O43">
        <v>0.02</v>
      </c>
      <c r="P43">
        <v>3</v>
      </c>
      <c r="Q43" s="35">
        <f t="shared" si="6"/>
        <v>9.42477796076938</v>
      </c>
      <c r="R43">
        <v>1.76E-05</v>
      </c>
      <c r="S43" s="36">
        <f t="shared" si="9"/>
        <v>482.28770633907675</v>
      </c>
      <c r="U43">
        <v>0.001</v>
      </c>
      <c r="V43">
        <v>0.2</v>
      </c>
      <c r="W43" s="35">
        <f>PI()*V43</f>
        <v>0.6283185307179586</v>
      </c>
      <c r="X43">
        <v>1.76E-05</v>
      </c>
      <c r="Y43" s="20">
        <f>U43/X43*4/W43</f>
        <v>361.71577975430756</v>
      </c>
      <c r="AD43">
        <v>0.01</v>
      </c>
      <c r="AE43">
        <v>0.5</v>
      </c>
      <c r="AF43" s="35">
        <f t="shared" si="14"/>
        <v>1.5707963267948966</v>
      </c>
      <c r="AG43">
        <v>8.8E-07</v>
      </c>
      <c r="AH43" s="21">
        <f t="shared" si="15"/>
        <v>28937.262380344608</v>
      </c>
      <c r="AJ43">
        <v>0.01</v>
      </c>
      <c r="AK43">
        <v>0.5</v>
      </c>
      <c r="AL43" s="35">
        <f t="shared" si="16"/>
        <v>1.5707963267948966</v>
      </c>
      <c r="AM43">
        <v>1.307E-06</v>
      </c>
      <c r="AN43" s="21">
        <f t="shared" si="17"/>
        <v>19483.390126016264</v>
      </c>
    </row>
    <row r="44" spans="2:40" ht="12.75">
      <c r="B44" t="s">
        <v>31</v>
      </c>
      <c r="I44" s="12" t="s">
        <v>36</v>
      </c>
      <c r="O44">
        <v>0.05</v>
      </c>
      <c r="P44">
        <v>3</v>
      </c>
      <c r="Q44" s="35">
        <f t="shared" si="6"/>
        <v>9.42477796076938</v>
      </c>
      <c r="R44">
        <v>1.76E-05</v>
      </c>
      <c r="S44" s="36">
        <f t="shared" si="9"/>
        <v>1205.719265847692</v>
      </c>
      <c r="U44">
        <v>0.002</v>
      </c>
      <c r="V44">
        <v>0.2</v>
      </c>
      <c r="W44" s="35">
        <f t="shared" si="7"/>
        <v>0.6283185307179586</v>
      </c>
      <c r="X44">
        <v>1.76E-05</v>
      </c>
      <c r="Y44" s="20">
        <f t="shared" si="8"/>
        <v>723.4315595086151</v>
      </c>
      <c r="AD44">
        <v>0.02</v>
      </c>
      <c r="AE44">
        <v>0.5</v>
      </c>
      <c r="AF44" s="35">
        <f t="shared" si="14"/>
        <v>1.5707963267948966</v>
      </c>
      <c r="AG44">
        <v>8.8E-07</v>
      </c>
      <c r="AH44" s="21">
        <f t="shared" si="15"/>
        <v>57874.524760689215</v>
      </c>
      <c r="AJ44">
        <v>0.02</v>
      </c>
      <c r="AK44">
        <v>0.5</v>
      </c>
      <c r="AL44" s="35">
        <f t="shared" si="16"/>
        <v>1.5707963267948966</v>
      </c>
      <c r="AM44">
        <v>1.307E-06</v>
      </c>
      <c r="AN44" s="21">
        <f t="shared" si="17"/>
        <v>38966.78025203253</v>
      </c>
    </row>
    <row r="45" spans="2:40" ht="12.75">
      <c r="B45" s="10"/>
      <c r="I45" s="12" t="s">
        <v>37</v>
      </c>
      <c r="O45">
        <v>0.1</v>
      </c>
      <c r="P45">
        <v>3</v>
      </c>
      <c r="Q45" s="35">
        <f t="shared" si="6"/>
        <v>9.42477796076938</v>
      </c>
      <c r="R45">
        <v>1.76E-05</v>
      </c>
      <c r="S45" s="36">
        <f t="shared" si="9"/>
        <v>2411.438531695384</v>
      </c>
      <c r="U45">
        <v>0.005</v>
      </c>
      <c r="V45">
        <v>0.2</v>
      </c>
      <c r="W45" s="35">
        <f t="shared" si="7"/>
        <v>0.6283185307179586</v>
      </c>
      <c r="X45">
        <v>1.76E-05</v>
      </c>
      <c r="Y45" s="20">
        <f t="shared" si="8"/>
        <v>1808.5788987715378</v>
      </c>
      <c r="AD45">
        <v>0.1</v>
      </c>
      <c r="AE45">
        <v>0.5</v>
      </c>
      <c r="AF45" s="35">
        <f t="shared" si="14"/>
        <v>1.5707963267948966</v>
      </c>
      <c r="AG45">
        <v>8.8E-07</v>
      </c>
      <c r="AH45" s="21">
        <f t="shared" si="15"/>
        <v>289372.62380344607</v>
      </c>
      <c r="AJ45">
        <v>0.1</v>
      </c>
      <c r="AK45">
        <v>0.5</v>
      </c>
      <c r="AL45" s="35">
        <f t="shared" si="16"/>
        <v>1.5707963267948966</v>
      </c>
      <c r="AM45">
        <v>1.307E-06</v>
      </c>
      <c r="AN45" s="21">
        <f t="shared" si="17"/>
        <v>194833.90126016265</v>
      </c>
    </row>
    <row r="46" spans="2:40" ht="12.75">
      <c r="B46" s="11" t="s">
        <v>32</v>
      </c>
      <c r="I46" s="12" t="s">
        <v>38</v>
      </c>
      <c r="O46">
        <v>0.2</v>
      </c>
      <c r="P46">
        <v>3</v>
      </c>
      <c r="Q46" s="35">
        <f t="shared" si="6"/>
        <v>9.42477796076938</v>
      </c>
      <c r="R46">
        <v>1.76E-05</v>
      </c>
      <c r="S46" s="21">
        <f t="shared" si="9"/>
        <v>4822.877063390768</v>
      </c>
      <c r="U46">
        <v>0.01</v>
      </c>
      <c r="V46">
        <v>0.2</v>
      </c>
      <c r="W46" s="35">
        <f t="shared" si="7"/>
        <v>0.6283185307179586</v>
      </c>
      <c r="X46">
        <v>1.76E-05</v>
      </c>
      <c r="Y46" s="21">
        <f t="shared" si="8"/>
        <v>3617.1577975430755</v>
      </c>
      <c r="AF46" s="35"/>
      <c r="AG46">
        <v>8.8E-07</v>
      </c>
      <c r="AH46" s="20"/>
      <c r="AL46" s="35"/>
      <c r="AM46">
        <v>1.307E-06</v>
      </c>
      <c r="AN46" s="20"/>
    </row>
    <row r="47" spans="9:40" ht="12.75">
      <c r="I47" s="11" t="s">
        <v>39</v>
      </c>
      <c r="O47">
        <v>1</v>
      </c>
      <c r="P47">
        <v>3</v>
      </c>
      <c r="Q47" s="35">
        <f t="shared" si="6"/>
        <v>9.42477796076938</v>
      </c>
      <c r="R47">
        <v>1.76E-05</v>
      </c>
      <c r="S47" s="21">
        <f t="shared" si="9"/>
        <v>24114.385316953838</v>
      </c>
      <c r="U47">
        <v>0.02</v>
      </c>
      <c r="V47">
        <v>0.2</v>
      </c>
      <c r="W47" s="35">
        <f t="shared" si="7"/>
        <v>0.6283185307179586</v>
      </c>
      <c r="X47">
        <v>1.76E-05</v>
      </c>
      <c r="Y47" s="21">
        <f t="shared" si="8"/>
        <v>7234.315595086151</v>
      </c>
      <c r="AF47" s="35"/>
      <c r="AG47">
        <v>8.8E-07</v>
      </c>
      <c r="AH47" s="20"/>
      <c r="AL47" s="35"/>
      <c r="AM47">
        <v>1.307E-06</v>
      </c>
      <c r="AN47" s="20"/>
    </row>
    <row r="48" spans="21:40" ht="12.75">
      <c r="U48">
        <v>0.05</v>
      </c>
      <c r="V48">
        <v>0.2</v>
      </c>
      <c r="W48" s="35">
        <f t="shared" si="7"/>
        <v>0.6283185307179586</v>
      </c>
      <c r="X48">
        <v>1.76E-05</v>
      </c>
      <c r="Y48" s="21">
        <f t="shared" si="8"/>
        <v>18085.78898771538</v>
      </c>
      <c r="AF48" s="35"/>
      <c r="AG48">
        <v>8.8E-07</v>
      </c>
      <c r="AH48" s="20"/>
      <c r="AL48" s="35"/>
      <c r="AM48">
        <v>1.307E-06</v>
      </c>
      <c r="AN48" s="20"/>
    </row>
    <row r="49" spans="21:40" ht="12.75">
      <c r="U49">
        <v>0.1</v>
      </c>
      <c r="V49">
        <v>0.2</v>
      </c>
      <c r="W49" s="35">
        <f t="shared" si="7"/>
        <v>0.6283185307179586</v>
      </c>
      <c r="X49">
        <v>1.76E-05</v>
      </c>
      <c r="Y49" s="21">
        <f t="shared" si="8"/>
        <v>36171.57797543076</v>
      </c>
      <c r="AD49">
        <v>0.001</v>
      </c>
      <c r="AE49">
        <v>2250</v>
      </c>
      <c r="AF49" s="35"/>
      <c r="AG49">
        <v>8.8E-07</v>
      </c>
      <c r="AH49" s="20"/>
      <c r="AJ49">
        <v>0.001</v>
      </c>
      <c r="AK49">
        <v>2250</v>
      </c>
      <c r="AL49" s="35"/>
      <c r="AM49">
        <v>1.307E-06</v>
      </c>
      <c r="AN49" s="20"/>
    </row>
    <row r="50" spans="21:40" ht="12.75">
      <c r="U50">
        <v>0.2</v>
      </c>
      <c r="V50">
        <v>0.2</v>
      </c>
      <c r="W50" s="35">
        <f t="shared" si="7"/>
        <v>0.6283185307179586</v>
      </c>
      <c r="X50">
        <v>1.76E-05</v>
      </c>
      <c r="Y50" s="21">
        <f t="shared" si="8"/>
        <v>72343.15595086152</v>
      </c>
      <c r="AD50">
        <v>1</v>
      </c>
      <c r="AE50">
        <v>2250</v>
      </c>
      <c r="AF50" s="35"/>
      <c r="AG50">
        <v>8.8E-07</v>
      </c>
      <c r="AH50" s="20"/>
      <c r="AJ50">
        <v>1</v>
      </c>
      <c r="AK50">
        <v>2250</v>
      </c>
      <c r="AL50" s="35"/>
      <c r="AM50">
        <v>1.307E-06</v>
      </c>
      <c r="AN50" s="20"/>
    </row>
    <row r="51" spans="21:40" ht="12.75">
      <c r="U51">
        <v>1</v>
      </c>
      <c r="V51">
        <v>0.2</v>
      </c>
      <c r="W51" s="35">
        <f t="shared" si="7"/>
        <v>0.6283185307179586</v>
      </c>
      <c r="X51">
        <v>1.76E-05</v>
      </c>
      <c r="Y51" s="21">
        <f t="shared" si="8"/>
        <v>361715.7797543076</v>
      </c>
      <c r="AF51" s="35"/>
      <c r="AG51">
        <v>8.8E-07</v>
      </c>
      <c r="AH51" s="20"/>
      <c r="AL51" s="35"/>
      <c r="AM51">
        <v>1.307E-06</v>
      </c>
      <c r="AN51" s="20"/>
    </row>
    <row r="52" spans="30:40" ht="12.75">
      <c r="AD52">
        <v>0.0001</v>
      </c>
      <c r="AE52">
        <v>0.1</v>
      </c>
      <c r="AF52" s="35">
        <f t="shared" si="14"/>
        <v>0.3141592653589793</v>
      </c>
      <c r="AG52">
        <v>8.8E-07</v>
      </c>
      <c r="AH52" s="20">
        <f aca="true" t="shared" si="18" ref="AH52:AH60">AD52/AG52*4/AF52</f>
        <v>1446.8631190172305</v>
      </c>
      <c r="AJ52">
        <v>0.0001</v>
      </c>
      <c r="AK52">
        <v>0.1</v>
      </c>
      <c r="AL52" s="35">
        <f t="shared" si="16"/>
        <v>0.3141592653589793</v>
      </c>
      <c r="AM52">
        <v>1.307E-06</v>
      </c>
      <c r="AN52" s="20">
        <f aca="true" t="shared" si="19" ref="AN52:AN60">AJ52/AM52*4/AL52</f>
        <v>974.1695063008133</v>
      </c>
    </row>
    <row r="53" spans="15:40" ht="12.75">
      <c r="O53">
        <v>0.0001</v>
      </c>
      <c r="P53">
        <v>0.01</v>
      </c>
      <c r="Q53" s="35">
        <f aca="true" t="shared" si="20" ref="Q53:Q62">PI()*P53</f>
        <v>0.031415926535897934</v>
      </c>
      <c r="R53">
        <v>1.76E-05</v>
      </c>
      <c r="S53" s="20">
        <f aca="true" t="shared" si="21" ref="S53:S62">O53/R53*4/Q53</f>
        <v>723.4315595086151</v>
      </c>
      <c r="U53">
        <v>0.0001</v>
      </c>
      <c r="V53">
        <v>0.05</v>
      </c>
      <c r="W53" s="35">
        <f t="shared" si="7"/>
        <v>0.15707963267948966</v>
      </c>
      <c r="X53">
        <v>1.76E-05</v>
      </c>
      <c r="Y53" s="20">
        <f>U53/X53*4/W53</f>
        <v>144.68631190172303</v>
      </c>
      <c r="AD53">
        <v>0.0002</v>
      </c>
      <c r="AE53">
        <v>0.1</v>
      </c>
      <c r="AF53" s="35">
        <f t="shared" si="14"/>
        <v>0.3141592653589793</v>
      </c>
      <c r="AG53">
        <v>8.8E-07</v>
      </c>
      <c r="AH53" s="20">
        <f t="shared" si="18"/>
        <v>2893.726238034461</v>
      </c>
      <c r="AJ53">
        <v>0.0002</v>
      </c>
      <c r="AK53">
        <v>0.1</v>
      </c>
      <c r="AL53" s="35">
        <f t="shared" si="16"/>
        <v>0.3141592653589793</v>
      </c>
      <c r="AM53">
        <v>1.307E-06</v>
      </c>
      <c r="AN53" s="20">
        <f t="shared" si="19"/>
        <v>1948.3390126016266</v>
      </c>
    </row>
    <row r="54" spans="15:40" ht="12.75">
      <c r="O54">
        <v>0.001</v>
      </c>
      <c r="P54">
        <v>0.01</v>
      </c>
      <c r="Q54" s="35">
        <f t="shared" si="20"/>
        <v>0.031415926535897934</v>
      </c>
      <c r="R54">
        <v>1.76E-05</v>
      </c>
      <c r="S54" s="20">
        <f t="shared" si="21"/>
        <v>7234.315595086151</v>
      </c>
      <c r="U54">
        <v>0.001</v>
      </c>
      <c r="V54">
        <v>0.05</v>
      </c>
      <c r="W54" s="35">
        <f t="shared" si="7"/>
        <v>0.15707963267948966</v>
      </c>
      <c r="X54">
        <v>1.76E-05</v>
      </c>
      <c r="Y54" s="20">
        <f aca="true" t="shared" si="22" ref="Y54:Y62">U54/X54*4/W54</f>
        <v>1446.8631190172302</v>
      </c>
      <c r="AD54">
        <v>0.0005</v>
      </c>
      <c r="AE54">
        <v>0.1</v>
      </c>
      <c r="AF54" s="35">
        <f t="shared" si="14"/>
        <v>0.3141592653589793</v>
      </c>
      <c r="AG54">
        <v>8.8E-07</v>
      </c>
      <c r="AH54" s="21">
        <f t="shared" si="18"/>
        <v>7234.315595086151</v>
      </c>
      <c r="AJ54">
        <v>0.0005</v>
      </c>
      <c r="AK54">
        <v>0.1</v>
      </c>
      <c r="AL54" s="35">
        <f t="shared" si="16"/>
        <v>0.3141592653589793</v>
      </c>
      <c r="AM54">
        <v>1.307E-06</v>
      </c>
      <c r="AN54" s="21">
        <f t="shared" si="19"/>
        <v>4870.847531504066</v>
      </c>
    </row>
    <row r="55" spans="15:40" ht="12.75">
      <c r="O55">
        <v>0.002</v>
      </c>
      <c r="P55">
        <v>0.01</v>
      </c>
      <c r="Q55" s="35">
        <f t="shared" si="20"/>
        <v>0.031415926535897934</v>
      </c>
      <c r="R55">
        <v>1.76E-05</v>
      </c>
      <c r="S55" s="20">
        <f t="shared" si="21"/>
        <v>14468.631190172302</v>
      </c>
      <c r="U55">
        <v>0.002</v>
      </c>
      <c r="V55">
        <v>0.05</v>
      </c>
      <c r="W55" s="35">
        <f t="shared" si="7"/>
        <v>0.15707963267948966</v>
      </c>
      <c r="X55">
        <v>1.76E-05</v>
      </c>
      <c r="Y55" s="20">
        <f t="shared" si="22"/>
        <v>2893.7262380344605</v>
      </c>
      <c r="AD55">
        <v>0.001</v>
      </c>
      <c r="AE55">
        <v>0.1</v>
      </c>
      <c r="AF55" s="35">
        <f t="shared" si="14"/>
        <v>0.3141592653589793</v>
      </c>
      <c r="AG55">
        <v>8.8E-07</v>
      </c>
      <c r="AH55" s="21">
        <f t="shared" si="18"/>
        <v>14468.631190172302</v>
      </c>
      <c r="AJ55">
        <v>0.001</v>
      </c>
      <c r="AK55">
        <v>0.1</v>
      </c>
      <c r="AL55" s="35">
        <f t="shared" si="16"/>
        <v>0.3141592653589793</v>
      </c>
      <c r="AM55">
        <v>1.307E-06</v>
      </c>
      <c r="AN55" s="21">
        <f t="shared" si="19"/>
        <v>9741.695063008132</v>
      </c>
    </row>
    <row r="56" spans="15:40" ht="12.75">
      <c r="O56">
        <v>0.005</v>
      </c>
      <c r="P56">
        <v>0.01</v>
      </c>
      <c r="Q56" s="35">
        <f t="shared" si="20"/>
        <v>0.031415926535897934</v>
      </c>
      <c r="R56">
        <v>1.76E-05</v>
      </c>
      <c r="S56" s="21">
        <f t="shared" si="21"/>
        <v>36171.57797543075</v>
      </c>
      <c r="U56">
        <v>0.005</v>
      </c>
      <c r="V56">
        <v>0.05</v>
      </c>
      <c r="W56" s="35">
        <f t="shared" si="7"/>
        <v>0.15707963267948966</v>
      </c>
      <c r="X56">
        <v>1.76E-05</v>
      </c>
      <c r="Y56" s="21">
        <f t="shared" si="22"/>
        <v>7234.315595086151</v>
      </c>
      <c r="AD56">
        <v>0.002</v>
      </c>
      <c r="AE56">
        <v>0.1</v>
      </c>
      <c r="AF56" s="35">
        <f t="shared" si="14"/>
        <v>0.3141592653589793</v>
      </c>
      <c r="AG56">
        <v>8.8E-07</v>
      </c>
      <c r="AH56" s="21">
        <f t="shared" si="18"/>
        <v>28937.262380344604</v>
      </c>
      <c r="AJ56">
        <v>0.002</v>
      </c>
      <c r="AK56">
        <v>0.1</v>
      </c>
      <c r="AL56" s="35">
        <f t="shared" si="16"/>
        <v>0.3141592653589793</v>
      </c>
      <c r="AM56">
        <v>1.307E-06</v>
      </c>
      <c r="AN56" s="21">
        <f t="shared" si="19"/>
        <v>19483.390126016264</v>
      </c>
    </row>
    <row r="57" spans="15:40" ht="12.75">
      <c r="O57">
        <v>0.01</v>
      </c>
      <c r="P57">
        <v>0.01</v>
      </c>
      <c r="Q57" s="35">
        <f t="shared" si="20"/>
        <v>0.031415926535897934</v>
      </c>
      <c r="R57">
        <v>1.76E-05</v>
      </c>
      <c r="S57" s="21">
        <f t="shared" si="21"/>
        <v>72343.1559508615</v>
      </c>
      <c r="U57">
        <v>0.01</v>
      </c>
      <c r="V57">
        <v>0.05</v>
      </c>
      <c r="W57" s="35">
        <f t="shared" si="7"/>
        <v>0.15707963267948966</v>
      </c>
      <c r="X57">
        <v>1.76E-05</v>
      </c>
      <c r="Y57" s="21">
        <f t="shared" si="22"/>
        <v>14468.631190172302</v>
      </c>
      <c r="AD57">
        <v>0.005</v>
      </c>
      <c r="AE57">
        <v>0.1</v>
      </c>
      <c r="AF57" s="35">
        <f t="shared" si="14"/>
        <v>0.3141592653589793</v>
      </c>
      <c r="AG57">
        <v>8.8E-07</v>
      </c>
      <c r="AH57" s="21">
        <f t="shared" si="18"/>
        <v>72343.15595086152</v>
      </c>
      <c r="AJ57">
        <v>0.005</v>
      </c>
      <c r="AK57">
        <v>0.1</v>
      </c>
      <c r="AL57" s="35">
        <f t="shared" si="16"/>
        <v>0.3141592653589793</v>
      </c>
      <c r="AM57">
        <v>1.307E-06</v>
      </c>
      <c r="AN57" s="21">
        <f t="shared" si="19"/>
        <v>48708.475315040654</v>
      </c>
    </row>
    <row r="58" spans="15:40" ht="12.75">
      <c r="O58">
        <v>0.02</v>
      </c>
      <c r="P58">
        <v>0.01</v>
      </c>
      <c r="Q58" s="35">
        <f t="shared" si="20"/>
        <v>0.031415926535897934</v>
      </c>
      <c r="R58">
        <v>1.76E-05</v>
      </c>
      <c r="S58" s="21">
        <f t="shared" si="21"/>
        <v>144686.311901723</v>
      </c>
      <c r="U58">
        <v>0.02</v>
      </c>
      <c r="V58">
        <v>0.05</v>
      </c>
      <c r="W58" s="35">
        <f t="shared" si="7"/>
        <v>0.15707963267948966</v>
      </c>
      <c r="X58">
        <v>1.76E-05</v>
      </c>
      <c r="Y58" s="21">
        <f t="shared" si="22"/>
        <v>28937.262380344604</v>
      </c>
      <c r="AD58">
        <v>0.01</v>
      </c>
      <c r="AE58">
        <v>0.1</v>
      </c>
      <c r="AF58" s="35">
        <f t="shared" si="14"/>
        <v>0.3141592653589793</v>
      </c>
      <c r="AG58">
        <v>8.8E-07</v>
      </c>
      <c r="AH58" s="21">
        <f t="shared" si="18"/>
        <v>144686.31190172303</v>
      </c>
      <c r="AJ58">
        <v>0.01</v>
      </c>
      <c r="AK58">
        <v>0.1</v>
      </c>
      <c r="AL58" s="35">
        <f t="shared" si="16"/>
        <v>0.3141592653589793</v>
      </c>
      <c r="AM58">
        <v>1.307E-06</v>
      </c>
      <c r="AN58" s="21">
        <f t="shared" si="19"/>
        <v>97416.95063008131</v>
      </c>
    </row>
    <row r="59" spans="15:40" ht="12.75">
      <c r="O59">
        <v>0.05</v>
      </c>
      <c r="P59">
        <v>0.01</v>
      </c>
      <c r="Q59" s="35">
        <f t="shared" si="20"/>
        <v>0.031415926535897934</v>
      </c>
      <c r="R59">
        <v>1.76E-05</v>
      </c>
      <c r="S59" s="21">
        <f t="shared" si="21"/>
        <v>361715.7797543076</v>
      </c>
      <c r="U59">
        <v>0.05</v>
      </c>
      <c r="V59">
        <v>0.05</v>
      </c>
      <c r="W59" s="35">
        <f t="shared" si="7"/>
        <v>0.15707963267948966</v>
      </c>
      <c r="X59">
        <v>1.76E-05</v>
      </c>
      <c r="Y59" s="21">
        <f t="shared" si="22"/>
        <v>72343.15595086152</v>
      </c>
      <c r="AD59">
        <v>0.02</v>
      </c>
      <c r="AE59">
        <v>0.1</v>
      </c>
      <c r="AF59" s="35">
        <f t="shared" si="14"/>
        <v>0.3141592653589793</v>
      </c>
      <c r="AG59">
        <v>8.8E-07</v>
      </c>
      <c r="AH59" s="21">
        <f t="shared" si="18"/>
        <v>289372.62380344607</v>
      </c>
      <c r="AJ59">
        <v>0.02</v>
      </c>
      <c r="AK59">
        <v>0.1</v>
      </c>
      <c r="AL59" s="35">
        <f t="shared" si="16"/>
        <v>0.3141592653589793</v>
      </c>
      <c r="AM59">
        <v>1.307E-06</v>
      </c>
      <c r="AN59" s="21">
        <f t="shared" si="19"/>
        <v>194833.90126016262</v>
      </c>
    </row>
    <row r="60" spans="15:40" ht="12.75">
      <c r="O60">
        <v>0.1</v>
      </c>
      <c r="P60">
        <v>0.01</v>
      </c>
      <c r="Q60" s="35">
        <f t="shared" si="20"/>
        <v>0.031415926535897934</v>
      </c>
      <c r="R60">
        <v>1.76E-05</v>
      </c>
      <c r="S60" s="21">
        <f t="shared" si="21"/>
        <v>723431.5595086152</v>
      </c>
      <c r="U60">
        <v>0.1</v>
      </c>
      <c r="V60">
        <v>0.05</v>
      </c>
      <c r="W60" s="35">
        <f t="shared" si="7"/>
        <v>0.15707963267948966</v>
      </c>
      <c r="X60">
        <v>1.76E-05</v>
      </c>
      <c r="Y60" s="21">
        <f t="shared" si="22"/>
        <v>144686.31190172303</v>
      </c>
      <c r="AD60">
        <v>0.1</v>
      </c>
      <c r="AE60">
        <v>0.1</v>
      </c>
      <c r="AF60" s="35">
        <f t="shared" si="14"/>
        <v>0.3141592653589793</v>
      </c>
      <c r="AG60">
        <v>8.8E-07</v>
      </c>
      <c r="AH60" s="21">
        <f t="shared" si="18"/>
        <v>1446863.1190172303</v>
      </c>
      <c r="AJ60">
        <v>0.1</v>
      </c>
      <c r="AK60">
        <v>0.1</v>
      </c>
      <c r="AL60" s="35">
        <f t="shared" si="16"/>
        <v>0.3141592653589793</v>
      </c>
      <c r="AM60">
        <v>1.307E-06</v>
      </c>
      <c r="AN60" s="21">
        <f t="shared" si="19"/>
        <v>974169.5063008132</v>
      </c>
    </row>
    <row r="61" spans="15:40" ht="12.75">
      <c r="O61">
        <v>0.2</v>
      </c>
      <c r="P61">
        <v>0.01</v>
      </c>
      <c r="Q61" s="35">
        <f t="shared" si="20"/>
        <v>0.031415926535897934</v>
      </c>
      <c r="R61">
        <v>1.76E-05</v>
      </c>
      <c r="S61" s="21">
        <f t="shared" si="21"/>
        <v>1446863.1190172303</v>
      </c>
      <c r="U61">
        <v>0.2</v>
      </c>
      <c r="V61">
        <v>0.05</v>
      </c>
      <c r="W61" s="35">
        <f t="shared" si="7"/>
        <v>0.15707963267948966</v>
      </c>
      <c r="X61">
        <v>1.76E-05</v>
      </c>
      <c r="Y61" s="21">
        <f t="shared" si="22"/>
        <v>289372.62380344607</v>
      </c>
      <c r="AF61" s="35"/>
      <c r="AG61">
        <v>8.8E-07</v>
      </c>
      <c r="AH61" s="20"/>
      <c r="AL61" s="35"/>
      <c r="AM61">
        <v>1.307E-06</v>
      </c>
      <c r="AN61" s="20"/>
    </row>
    <row r="62" spans="15:40" ht="12.75">
      <c r="O62">
        <v>1</v>
      </c>
      <c r="P62">
        <v>0.01</v>
      </c>
      <c r="Q62" s="35">
        <f t="shared" si="20"/>
        <v>0.031415926535897934</v>
      </c>
      <c r="R62">
        <v>1.76E-05</v>
      </c>
      <c r="S62" s="21">
        <f t="shared" si="21"/>
        <v>7234315.595086151</v>
      </c>
      <c r="U62">
        <v>1</v>
      </c>
      <c r="V62">
        <v>0.05</v>
      </c>
      <c r="W62" s="35">
        <f t="shared" si="7"/>
        <v>0.15707963267948966</v>
      </c>
      <c r="X62">
        <v>1.76E-05</v>
      </c>
      <c r="Y62" s="21">
        <f t="shared" si="22"/>
        <v>1446863.1190172303</v>
      </c>
      <c r="AD62">
        <v>0.0001</v>
      </c>
      <c r="AE62">
        <v>0.2</v>
      </c>
      <c r="AF62" s="35">
        <f t="shared" si="14"/>
        <v>0.6283185307179586</v>
      </c>
      <c r="AG62">
        <v>8.8E-07</v>
      </c>
      <c r="AH62" s="20">
        <f aca="true" t="shared" si="23" ref="AH62:AH70">AD62/AG62*4/AF62</f>
        <v>723.4315595086152</v>
      </c>
      <c r="AJ62">
        <v>0.0001</v>
      </c>
      <c r="AK62">
        <v>0.2</v>
      </c>
      <c r="AL62" s="35">
        <f t="shared" si="16"/>
        <v>0.6283185307179586</v>
      </c>
      <c r="AM62">
        <v>1.307E-06</v>
      </c>
      <c r="AN62" s="20">
        <f aca="true" t="shared" si="24" ref="AN62:AN70">AJ62/AM62*4/AL62</f>
        <v>487.08475315040664</v>
      </c>
    </row>
    <row r="63" spans="30:40" ht="12.75">
      <c r="AD63">
        <v>0.0002</v>
      </c>
      <c r="AE63">
        <v>0.2</v>
      </c>
      <c r="AF63" s="35">
        <f t="shared" si="14"/>
        <v>0.6283185307179586</v>
      </c>
      <c r="AG63">
        <v>8.8E-07</v>
      </c>
      <c r="AH63" s="20">
        <f t="shared" si="23"/>
        <v>1446.8631190172305</v>
      </c>
      <c r="AJ63">
        <v>0.0002</v>
      </c>
      <c r="AK63">
        <v>0.2</v>
      </c>
      <c r="AL63" s="35">
        <f t="shared" si="16"/>
        <v>0.6283185307179586</v>
      </c>
      <c r="AM63">
        <v>1.307E-06</v>
      </c>
      <c r="AN63" s="20">
        <f t="shared" si="24"/>
        <v>974.1695063008133</v>
      </c>
    </row>
    <row r="64" spans="30:40" ht="12.75">
      <c r="AD64">
        <v>0.0005</v>
      </c>
      <c r="AE64">
        <v>0.2</v>
      </c>
      <c r="AF64" s="35">
        <f t="shared" si="14"/>
        <v>0.6283185307179586</v>
      </c>
      <c r="AG64">
        <v>8.8E-07</v>
      </c>
      <c r="AH64" s="20">
        <f t="shared" si="23"/>
        <v>3617.1577975430755</v>
      </c>
      <c r="AJ64">
        <v>0.0005</v>
      </c>
      <c r="AK64">
        <v>0.2</v>
      </c>
      <c r="AL64" s="35">
        <f t="shared" si="16"/>
        <v>0.6283185307179586</v>
      </c>
      <c r="AM64">
        <v>1.307E-06</v>
      </c>
      <c r="AN64" s="20">
        <f t="shared" si="24"/>
        <v>2435.423765752033</v>
      </c>
    </row>
    <row r="65" spans="30:40" ht="12.75">
      <c r="AD65">
        <v>0.001</v>
      </c>
      <c r="AE65">
        <v>0.2</v>
      </c>
      <c r="AF65" s="35">
        <f t="shared" si="14"/>
        <v>0.6283185307179586</v>
      </c>
      <c r="AG65">
        <v>8.8E-07</v>
      </c>
      <c r="AH65" s="21">
        <f t="shared" si="23"/>
        <v>7234.315595086151</v>
      </c>
      <c r="AJ65">
        <v>0.001</v>
      </c>
      <c r="AK65">
        <v>0.2</v>
      </c>
      <c r="AL65" s="35">
        <f t="shared" si="16"/>
        <v>0.6283185307179586</v>
      </c>
      <c r="AM65">
        <v>1.307E-06</v>
      </c>
      <c r="AN65" s="21">
        <f t="shared" si="24"/>
        <v>4870.847531504066</v>
      </c>
    </row>
    <row r="66" spans="30:40" ht="12.75">
      <c r="AD66">
        <v>0.002</v>
      </c>
      <c r="AE66">
        <v>0.2</v>
      </c>
      <c r="AF66" s="35">
        <f t="shared" si="14"/>
        <v>0.6283185307179586</v>
      </c>
      <c r="AG66">
        <v>8.8E-07</v>
      </c>
      <c r="AH66" s="21">
        <f t="shared" si="23"/>
        <v>14468.631190172302</v>
      </c>
      <c r="AJ66">
        <v>0.002</v>
      </c>
      <c r="AK66">
        <v>0.2</v>
      </c>
      <c r="AL66" s="35">
        <f t="shared" si="16"/>
        <v>0.6283185307179586</v>
      </c>
      <c r="AM66">
        <v>1.307E-06</v>
      </c>
      <c r="AN66" s="21">
        <f t="shared" si="24"/>
        <v>9741.695063008132</v>
      </c>
    </row>
    <row r="67" spans="30:40" ht="12.75">
      <c r="AD67">
        <v>0.005</v>
      </c>
      <c r="AE67">
        <v>0.2</v>
      </c>
      <c r="AF67" s="35">
        <f t="shared" si="14"/>
        <v>0.6283185307179586</v>
      </c>
      <c r="AG67">
        <v>8.8E-07</v>
      </c>
      <c r="AH67" s="21">
        <f t="shared" si="23"/>
        <v>36171.57797543076</v>
      </c>
      <c r="AJ67">
        <v>0.005</v>
      </c>
      <c r="AK67">
        <v>0.2</v>
      </c>
      <c r="AL67" s="35">
        <f t="shared" si="16"/>
        <v>0.6283185307179586</v>
      </c>
      <c r="AM67">
        <v>1.307E-06</v>
      </c>
      <c r="AN67" s="21">
        <f t="shared" si="24"/>
        <v>24354.237657520327</v>
      </c>
    </row>
    <row r="68" spans="30:40" ht="12.75">
      <c r="AD68">
        <v>0.01</v>
      </c>
      <c r="AE68">
        <v>0.2</v>
      </c>
      <c r="AF68" s="35">
        <f t="shared" si="14"/>
        <v>0.6283185307179586</v>
      </c>
      <c r="AG68">
        <v>8.8E-07</v>
      </c>
      <c r="AH68" s="21">
        <f t="shared" si="23"/>
        <v>72343.15595086152</v>
      </c>
      <c r="AJ68">
        <v>0.01</v>
      </c>
      <c r="AK68">
        <v>0.2</v>
      </c>
      <c r="AL68" s="35">
        <f t="shared" si="16"/>
        <v>0.6283185307179586</v>
      </c>
      <c r="AM68">
        <v>1.307E-06</v>
      </c>
      <c r="AN68" s="21">
        <f t="shared" si="24"/>
        <v>48708.475315040654</v>
      </c>
    </row>
    <row r="69" spans="30:40" ht="12.75">
      <c r="AD69">
        <v>0.02</v>
      </c>
      <c r="AE69">
        <v>0.2</v>
      </c>
      <c r="AF69" s="35">
        <f t="shared" si="14"/>
        <v>0.6283185307179586</v>
      </c>
      <c r="AG69">
        <v>8.8E-07</v>
      </c>
      <c r="AH69" s="21">
        <f t="shared" si="23"/>
        <v>144686.31190172303</v>
      </c>
      <c r="AJ69">
        <v>0.02</v>
      </c>
      <c r="AK69">
        <v>0.2</v>
      </c>
      <c r="AL69" s="35">
        <f t="shared" si="16"/>
        <v>0.6283185307179586</v>
      </c>
      <c r="AM69">
        <v>1.307E-06</v>
      </c>
      <c r="AN69" s="21">
        <f t="shared" si="24"/>
        <v>97416.95063008131</v>
      </c>
    </row>
    <row r="70" spans="30:40" ht="12.75">
      <c r="AD70">
        <v>0.1</v>
      </c>
      <c r="AE70">
        <v>0.2</v>
      </c>
      <c r="AF70" s="35">
        <f t="shared" si="14"/>
        <v>0.6283185307179586</v>
      </c>
      <c r="AG70">
        <v>8.8E-07</v>
      </c>
      <c r="AH70" s="21">
        <f t="shared" si="23"/>
        <v>723431.5595086152</v>
      </c>
      <c r="AJ70">
        <v>0.1</v>
      </c>
      <c r="AK70">
        <v>0.2</v>
      </c>
      <c r="AL70" s="35">
        <f t="shared" si="16"/>
        <v>0.6283185307179586</v>
      </c>
      <c r="AM70">
        <v>1.307E-06</v>
      </c>
      <c r="AN70" s="21">
        <f t="shared" si="24"/>
        <v>487084.7531504066</v>
      </c>
    </row>
  </sheetData>
  <sheetProtection/>
  <hyperlinks>
    <hyperlink ref="B40" r:id="rId1" display="http://en.wikipedia.org/wiki/Reynolds_number#cite_note-3"/>
    <hyperlink ref="I41" r:id="rId2" tooltip="SI units" display="http://en.wikipedia.org/wiki/SI_units"/>
    <hyperlink ref="I44" r:id="rId3" tooltip="Kinematic viscosity" display="http://en.wikipedia.org/wiki/Kinematic_viscosity"/>
    <hyperlink ref="I45" r:id="rId4" tooltip="Density" display="http://en.wikipedia.org/wiki/Density"/>
    <hyperlink ref="I46" r:id="rId5" tooltip="Flow rate" display="http://en.wikipedia.org/wiki/Flow_rate"/>
  </hyperlinks>
  <printOptions/>
  <pageMargins left="0.75" right="0.75" top="1" bottom="1" header="0.5" footer="0.5"/>
  <pageSetup orientation="portrait" paperSize="9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6.140625" style="0" customWidth="1"/>
    <col min="2" max="2" width="12.8515625" style="0" customWidth="1"/>
    <col min="4" max="4" width="6.421875" style="0" customWidth="1"/>
  </cols>
  <sheetData>
    <row r="1" spans="1:3" ht="12.75">
      <c r="A1" t="s">
        <v>68</v>
      </c>
      <c r="C1" t="s">
        <v>73</v>
      </c>
    </row>
    <row r="2" ht="12.75">
      <c r="A2" t="s">
        <v>78</v>
      </c>
    </row>
    <row r="3" spans="2:5" ht="15.75">
      <c r="B3" s="23" t="s">
        <v>80</v>
      </c>
      <c r="C3" t="s">
        <v>83</v>
      </c>
      <c r="E3" s="24" t="s">
        <v>89</v>
      </c>
    </row>
    <row r="4" ht="12.75">
      <c r="B4" t="s">
        <v>79</v>
      </c>
    </row>
    <row r="6" spans="2:5" ht="15.75">
      <c r="B6" t="s">
        <v>81</v>
      </c>
      <c r="C6" t="s">
        <v>69</v>
      </c>
      <c r="D6" t="s">
        <v>70</v>
      </c>
      <c r="E6" s="23" t="s">
        <v>71</v>
      </c>
    </row>
    <row r="9" spans="2:5" ht="12.75">
      <c r="B9" t="s">
        <v>88</v>
      </c>
      <c r="C9" t="s">
        <v>91</v>
      </c>
      <c r="E9" t="s">
        <v>72</v>
      </c>
    </row>
    <row r="10" spans="2:3" ht="12.75">
      <c r="B10" t="s">
        <v>86</v>
      </c>
      <c r="C10" t="s">
        <v>87</v>
      </c>
    </row>
    <row r="11" spans="2:3" ht="12.75">
      <c r="B11" t="s">
        <v>74</v>
      </c>
      <c r="C11" t="s">
        <v>75</v>
      </c>
    </row>
    <row r="12" spans="2:3" ht="12.75">
      <c r="B12" t="s">
        <v>76</v>
      </c>
      <c r="C12" t="s">
        <v>77</v>
      </c>
    </row>
    <row r="13" spans="2:3" ht="12.75">
      <c r="B13" t="s">
        <v>81</v>
      </c>
      <c r="C13" t="s">
        <v>82</v>
      </c>
    </row>
    <row r="14" spans="2:3" ht="15.75">
      <c r="B14" s="23" t="s">
        <v>84</v>
      </c>
      <c r="C14" t="s">
        <v>85</v>
      </c>
    </row>
    <row r="16" ht="12.75">
      <c r="A16" t="s">
        <v>90</v>
      </c>
    </row>
    <row r="17" spans="1:3" ht="12.75">
      <c r="A17" t="s">
        <v>74</v>
      </c>
      <c r="B17">
        <v>1</v>
      </c>
      <c r="C17" t="s">
        <v>18</v>
      </c>
    </row>
    <row r="18" spans="1:3" ht="12.75">
      <c r="A18" t="s">
        <v>92</v>
      </c>
      <c r="B18">
        <f>1.4*10^-5</f>
        <v>1.4E-05</v>
      </c>
      <c r="C18" t="s">
        <v>93</v>
      </c>
    </row>
    <row r="19" spans="1:3" ht="12.75">
      <c r="A19" t="s">
        <v>94</v>
      </c>
      <c r="B19">
        <v>0.14</v>
      </c>
      <c r="C19" t="s">
        <v>95</v>
      </c>
    </row>
    <row r="20" ht="12.75">
      <c r="A20" t="s">
        <v>96</v>
      </c>
    </row>
    <row r="22" spans="1:2" ht="12.75">
      <c r="A22" t="s">
        <v>97</v>
      </c>
      <c r="B22" s="24" t="s">
        <v>98</v>
      </c>
    </row>
    <row r="23" spans="1:2" ht="12.75">
      <c r="A23" t="s">
        <v>99</v>
      </c>
      <c r="B23">
        <v>13.46</v>
      </c>
    </row>
    <row r="24" spans="1:2" ht="12.75">
      <c r="A24" t="s">
        <v>100</v>
      </c>
      <c r="B24" t="s">
        <v>101</v>
      </c>
    </row>
    <row r="25" ht="12.75">
      <c r="A25" t="s">
        <v>102</v>
      </c>
    </row>
    <row r="26" ht="12.75">
      <c r="A26" t="s">
        <v>103</v>
      </c>
    </row>
    <row r="28" ht="12.75">
      <c r="A28" t="s">
        <v>104</v>
      </c>
    </row>
    <row r="29" ht="12.75">
      <c r="A29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40" sqref="E40"/>
    </sheetView>
  </sheetViews>
  <sheetFormatPr defaultColWidth="9.140625" defaultRowHeight="12.75"/>
  <sheetData>
    <row r="1" ht="15.75">
      <c r="A1" s="14" t="s">
        <v>44</v>
      </c>
    </row>
    <row r="3" ht="12.75">
      <c r="A3" s="9" t="s">
        <v>45</v>
      </c>
    </row>
    <row r="4" ht="12.75">
      <c r="A4" s="10"/>
    </row>
    <row r="5" ht="12.75">
      <c r="A5" s="10"/>
    </row>
    <row r="7" ht="12.75">
      <c r="A7" t="s">
        <v>46</v>
      </c>
    </row>
    <row r="8" ht="12.75">
      <c r="A8" s="10"/>
    </row>
    <row r="9" ht="12.75">
      <c r="A9" s="10" t="s">
        <v>47</v>
      </c>
    </row>
    <row r="10" ht="12.75">
      <c r="A10" s="10" t="s">
        <v>48</v>
      </c>
    </row>
    <row r="12" ht="12.75">
      <c r="A12" t="s">
        <v>49</v>
      </c>
    </row>
    <row r="13" ht="12.75">
      <c r="A13" s="10"/>
    </row>
    <row r="14" ht="12.75">
      <c r="A14" s="11" t="s">
        <v>50</v>
      </c>
    </row>
    <row r="15" ht="15.75">
      <c r="A15" s="11" t="s">
        <v>51</v>
      </c>
    </row>
    <row r="16" ht="12.75">
      <c r="A16" s="11" t="s">
        <v>52</v>
      </c>
    </row>
    <row r="17" ht="15.75">
      <c r="A17" s="11" t="s">
        <v>53</v>
      </c>
    </row>
    <row r="18" ht="12.75">
      <c r="A18" s="11" t="s">
        <v>54</v>
      </c>
    </row>
    <row r="20" ht="12.75">
      <c r="A20" t="s">
        <v>55</v>
      </c>
    </row>
    <row r="22" ht="12.75">
      <c r="A22" t="s">
        <v>56</v>
      </c>
    </row>
    <row r="24" spans="1:4" ht="15.75">
      <c r="A24" s="42" t="s">
        <v>57</v>
      </c>
      <c r="B24" s="18" t="s">
        <v>58</v>
      </c>
      <c r="C24" s="18" t="s">
        <v>61</v>
      </c>
      <c r="D24" s="18" t="s">
        <v>62</v>
      </c>
    </row>
    <row r="25" spans="1:4" ht="12.75">
      <c r="A25" s="42"/>
      <c r="B25" s="15"/>
      <c r="C25" s="15"/>
      <c r="D25" s="15"/>
    </row>
    <row r="26" spans="1:4" ht="27">
      <c r="A26" s="42"/>
      <c r="B26" s="16" t="s">
        <v>59</v>
      </c>
      <c r="C26" s="16" t="s">
        <v>59</v>
      </c>
      <c r="D26" s="16" t="s">
        <v>63</v>
      </c>
    </row>
    <row r="27" spans="1:4" ht="12.75">
      <c r="A27" s="42"/>
      <c r="B27" s="17" t="s">
        <v>60</v>
      </c>
      <c r="C27" s="17" t="s">
        <v>60</v>
      </c>
      <c r="D27" s="17" t="s">
        <v>60</v>
      </c>
    </row>
    <row r="28" spans="1:4" ht="12.75">
      <c r="A28" s="42"/>
      <c r="B28" s="17"/>
      <c r="C28" s="17"/>
      <c r="D28" s="17"/>
    </row>
    <row r="29" spans="1:4" ht="12.75">
      <c r="A29" s="19" t="s">
        <v>64</v>
      </c>
      <c r="B29" s="3">
        <v>120</v>
      </c>
      <c r="C29" s="3">
        <v>291.15</v>
      </c>
      <c r="D29" s="3">
        <v>18.27</v>
      </c>
    </row>
  </sheetData>
  <sheetProtection/>
  <mergeCells count="1">
    <mergeCell ref="A24:A28"/>
  </mergeCells>
  <hyperlinks>
    <hyperlink ref="A3" r:id="rId1" tooltip="Ideal gas" display="http://en.wikipedia.org/wiki/Ideal_gas"/>
    <hyperlink ref="A24" r:id="rId2" display="http://en.wikipedia.org/wiki/Dynamic_viscosity"/>
    <hyperlink ref="B27" r:id="rId3" display="http://en.wikipedia.org/wiki/Dynamic_viscosity"/>
    <hyperlink ref="B28" r:id="rId4" display="http://en.wikipedia.org/wiki/Dynamic_viscosity"/>
    <hyperlink ref="C27" r:id="rId5" display="http://en.wikipedia.org/wiki/Dynamic_viscosity"/>
    <hyperlink ref="C28" r:id="rId6" display="http://en.wikipedia.org/wiki/Dynamic_viscosity"/>
    <hyperlink ref="D27" r:id="rId7" display="http://en.wikipedia.org/wiki/Dynamic_viscosity"/>
    <hyperlink ref="D28" r:id="rId8" display="http://en.wikipedia.org/wiki/Dynamic_viscosity"/>
    <hyperlink ref="A29" r:id="rId9" tooltip="Air" display="http://en.wikipedia.org/wiki/Air"/>
  </hyperlinks>
  <printOptions/>
  <pageMargins left="0.75" right="0.75" top="1" bottom="1" header="0.5" footer="0.5"/>
  <pageSetup orientation="portrait" paperSize="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2"/>
  <sheetViews>
    <sheetView zoomScalePageLayoutView="0" workbookViewId="0" topLeftCell="A3">
      <selection activeCell="L4" sqref="L4"/>
    </sheetView>
  </sheetViews>
  <sheetFormatPr defaultColWidth="9.140625" defaultRowHeight="12.75"/>
  <cols>
    <col min="4" max="4" width="16.8515625" style="0" customWidth="1"/>
    <col min="27" max="27" width="14.7109375" style="0" customWidth="1"/>
  </cols>
  <sheetData>
    <row r="1" spans="21:23" ht="12.75">
      <c r="U1" s="34" t="s">
        <v>124</v>
      </c>
      <c r="V1" s="34" t="s">
        <v>64</v>
      </c>
      <c r="W1" s="34" t="s">
        <v>123</v>
      </c>
    </row>
    <row r="2" spans="21:23" ht="12.75">
      <c r="U2">
        <v>18.02</v>
      </c>
      <c r="V2">
        <v>28.97</v>
      </c>
      <c r="W2">
        <v>44.01</v>
      </c>
    </row>
    <row r="3" spans="12:21" ht="21">
      <c r="L3" s="41" t="s">
        <v>150</v>
      </c>
      <c r="U3">
        <f>U2/28.97</f>
        <v>0.6220227821884708</v>
      </c>
    </row>
    <row r="4" ht="20.25">
      <c r="L4" s="22" t="s">
        <v>151</v>
      </c>
    </row>
    <row r="5" spans="10:20" ht="12.75">
      <c r="J5">
        <f>1-((1-H17)*F17*G17/100/B17)</f>
        <v>0.9977462392892399</v>
      </c>
      <c r="O5" t="s">
        <v>114</v>
      </c>
      <c r="T5" t="s">
        <v>126</v>
      </c>
    </row>
    <row r="6" spans="15:20" ht="12.75">
      <c r="O6" t="s">
        <v>115</v>
      </c>
      <c r="T6" s="13" t="s">
        <v>125</v>
      </c>
    </row>
    <row r="7" ht="12.75">
      <c r="O7" t="s">
        <v>116</v>
      </c>
    </row>
    <row r="8" ht="12.75">
      <c r="X8" s="34" t="s">
        <v>122</v>
      </c>
    </row>
    <row r="9" ht="12.75">
      <c r="X9" t="s">
        <v>119</v>
      </c>
    </row>
    <row r="10" spans="15:24" ht="12.75">
      <c r="O10" s="34" t="s">
        <v>118</v>
      </c>
      <c r="X10" t="s">
        <v>120</v>
      </c>
    </row>
    <row r="11" ht="12.75">
      <c r="X11" t="s">
        <v>121</v>
      </c>
    </row>
    <row r="12" ht="12.75">
      <c r="X12" t="s">
        <v>130</v>
      </c>
    </row>
    <row r="13" spans="3:28" ht="12.75">
      <c r="C13" s="34" t="s">
        <v>108</v>
      </c>
      <c r="D13" s="34" t="s">
        <v>110</v>
      </c>
      <c r="X13" t="s">
        <v>127</v>
      </c>
      <c r="Z13" t="s">
        <v>128</v>
      </c>
      <c r="AB13" t="s">
        <v>131</v>
      </c>
    </row>
    <row r="14" spans="1:34" ht="12.75">
      <c r="A14" s="23" t="s">
        <v>106</v>
      </c>
      <c r="B14" s="34" t="s">
        <v>117</v>
      </c>
      <c r="C14" s="34" t="s">
        <v>107</v>
      </c>
      <c r="D14" s="34" t="s">
        <v>111</v>
      </c>
      <c r="E14" s="34" t="s">
        <v>67</v>
      </c>
      <c r="F14" s="34" t="s">
        <v>112</v>
      </c>
      <c r="G14" s="34" t="s">
        <v>113</v>
      </c>
      <c r="H14" s="23" t="s">
        <v>109</v>
      </c>
      <c r="J14" s="23" t="s">
        <v>109</v>
      </c>
      <c r="K14" t="s">
        <v>129</v>
      </c>
      <c r="L14" s="23" t="s">
        <v>106</v>
      </c>
      <c r="M14" t="s">
        <v>132</v>
      </c>
      <c r="O14" s="23" t="s">
        <v>106</v>
      </c>
      <c r="P14" s="34" t="s">
        <v>117</v>
      </c>
      <c r="Q14" s="34" t="s">
        <v>107</v>
      </c>
      <c r="R14" s="34" t="s">
        <v>111</v>
      </c>
      <c r="S14" s="34" t="s">
        <v>67</v>
      </c>
      <c r="T14" s="34" t="s">
        <v>112</v>
      </c>
      <c r="U14" s="34" t="s">
        <v>113</v>
      </c>
      <c r="V14" s="23" t="s">
        <v>109</v>
      </c>
      <c r="X14" s="23" t="s">
        <v>109</v>
      </c>
      <c r="Y14" t="s">
        <v>129</v>
      </c>
      <c r="Z14" s="23" t="s">
        <v>106</v>
      </c>
      <c r="AA14" t="s">
        <v>132</v>
      </c>
      <c r="AB14" s="23" t="s">
        <v>109</v>
      </c>
      <c r="AC14" t="s">
        <v>129</v>
      </c>
      <c r="AD14" s="23" t="s">
        <v>106</v>
      </c>
      <c r="AF14" s="23" t="s">
        <v>109</v>
      </c>
      <c r="AG14" t="s">
        <v>129</v>
      </c>
      <c r="AH14" s="23" t="s">
        <v>106</v>
      </c>
    </row>
    <row r="15" spans="1:34" ht="12.75">
      <c r="A15">
        <f>B15*C15/D15/E15*(1-((1-H15)*F15*G15/100/B15))</f>
        <v>1.3099773327655364</v>
      </c>
      <c r="B15">
        <v>1.013</v>
      </c>
      <c r="C15">
        <v>28.97</v>
      </c>
      <c r="D15">
        <v>0.08206</v>
      </c>
      <c r="E15">
        <v>273</v>
      </c>
      <c r="F15">
        <v>0</v>
      </c>
      <c r="G15">
        <f>6.04*10^-3</f>
        <v>0.00604</v>
      </c>
      <c r="H15">
        <v>0.62201</v>
      </c>
      <c r="J15">
        <f>$W$2/$V$2</f>
        <v>1.5191577493959267</v>
      </c>
      <c r="K15">
        <v>1</v>
      </c>
      <c r="L15">
        <f>$A15*(1-(1-J15)*K15/100)</f>
        <v>1.3167781816039188</v>
      </c>
      <c r="M15" s="35">
        <f>(L15-A15)/A15*100</f>
        <v>0.5191577493959298</v>
      </c>
      <c r="O15">
        <f>P15*Q15/R15/S15*(1-((1-V15)*T15*U15/100/P15))</f>
        <v>1.2673028490722862</v>
      </c>
      <c r="P15">
        <v>0.98</v>
      </c>
      <c r="Q15">
        <v>28.97</v>
      </c>
      <c r="R15">
        <v>0.08206</v>
      </c>
      <c r="S15">
        <v>273</v>
      </c>
      <c r="T15">
        <v>0</v>
      </c>
      <c r="U15">
        <f>6.04*10^-3</f>
        <v>0.00604</v>
      </c>
      <c r="V15">
        <v>0.62201</v>
      </c>
      <c r="X15">
        <f>$W$2/$V$2</f>
        <v>1.5191577493959267</v>
      </c>
      <c r="Y15">
        <v>1</v>
      </c>
      <c r="Z15">
        <f>$O15*(1-(1-X15)*Y15/100)</f>
        <v>1.2738821500215602</v>
      </c>
      <c r="AA15" s="35">
        <f>(Z15-O15)/O15*100</f>
        <v>0.5191577493959204</v>
      </c>
      <c r="AB15">
        <f>$W$2/$V$2</f>
        <v>1.5191577493959267</v>
      </c>
      <c r="AC15">
        <v>2</v>
      </c>
      <c r="AD15">
        <f>$O15*(1-(1-AB15)*AC15/100)</f>
        <v>1.2804614509708345</v>
      </c>
      <c r="AF15">
        <f>$W$2/$V$2</f>
        <v>1.5191577493959267</v>
      </c>
      <c r="AG15">
        <v>5</v>
      </c>
      <c r="AH15">
        <f>$O15*(1-(1-AF15)*AG15/100)</f>
        <v>1.300199353818657</v>
      </c>
    </row>
    <row r="16" spans="1:22" ht="12.75">
      <c r="A16">
        <f>B16*C16/D16/E16*(1-((1-H16)*F16*G16/100/B16))</f>
        <v>1.3085011450432498</v>
      </c>
      <c r="B16">
        <v>1.013</v>
      </c>
      <c r="C16">
        <v>28.97</v>
      </c>
      <c r="D16">
        <v>0.08206</v>
      </c>
      <c r="E16">
        <v>273</v>
      </c>
      <c r="F16">
        <v>50</v>
      </c>
      <c r="G16">
        <f>6.04*10^-3</f>
        <v>0.00604</v>
      </c>
      <c r="H16">
        <v>0.62201</v>
      </c>
      <c r="M16" s="35"/>
      <c r="O16">
        <f aca="true" t="shared" si="0" ref="O16:O21">P16*Q16/R16/S16*(1-((1-V16)*T16*U16/100/P16))</f>
        <v>1.2658266613499995</v>
      </c>
      <c r="P16">
        <v>0.98</v>
      </c>
      <c r="Q16">
        <v>28.97</v>
      </c>
      <c r="R16">
        <v>0.08206</v>
      </c>
      <c r="S16">
        <v>273</v>
      </c>
      <c r="T16">
        <v>50</v>
      </c>
      <c r="U16">
        <f>6.04*10^-3</f>
        <v>0.00604</v>
      </c>
      <c r="V16">
        <v>0.62201</v>
      </c>
    </row>
    <row r="17" spans="1:22" ht="12.75">
      <c r="A17">
        <f>B17*C17/D17/E17*(1-((1-H17)*F17*G17/100/B17))</f>
        <v>1.3070249573209631</v>
      </c>
      <c r="B17">
        <v>1.013</v>
      </c>
      <c r="C17">
        <v>28.97</v>
      </c>
      <c r="D17">
        <v>0.08206</v>
      </c>
      <c r="E17">
        <v>273</v>
      </c>
      <c r="F17">
        <v>100</v>
      </c>
      <c r="G17">
        <f>6.04*10^-3</f>
        <v>0.00604</v>
      </c>
      <c r="H17">
        <v>0.62201</v>
      </c>
      <c r="M17" s="35"/>
      <c r="O17">
        <f t="shared" si="0"/>
        <v>1.264350473627713</v>
      </c>
      <c r="P17">
        <v>0.98</v>
      </c>
      <c r="Q17">
        <v>28.97</v>
      </c>
      <c r="R17">
        <v>0.08206</v>
      </c>
      <c r="S17">
        <v>273</v>
      </c>
      <c r="T17">
        <v>100</v>
      </c>
      <c r="U17">
        <f>6.04*10^-3</f>
        <v>0.00604</v>
      </c>
      <c r="V17">
        <v>0.62201</v>
      </c>
    </row>
    <row r="18" ht="12.75">
      <c r="M18" s="35"/>
    </row>
    <row r="19" spans="1:27" ht="12.75">
      <c r="A19">
        <f>B19*C19/D19/E19*(1-((1-H19)*F19*G19/100/B19))</f>
        <v>1.2864165893704729</v>
      </c>
      <c r="B19">
        <v>1.013</v>
      </c>
      <c r="C19">
        <v>28.97</v>
      </c>
      <c r="D19">
        <v>0.08206</v>
      </c>
      <c r="E19">
        <v>278</v>
      </c>
      <c r="F19">
        <v>0</v>
      </c>
      <c r="G19">
        <v>0.00863</v>
      </c>
      <c r="H19">
        <v>0.62201</v>
      </c>
      <c r="J19">
        <f>$W$2/$V$2</f>
        <v>1.5191577493959267</v>
      </c>
      <c r="K19">
        <v>1</v>
      </c>
      <c r="L19">
        <f>$A19*(1-(1-J19)*K19/100)</f>
        <v>1.2930951207837045</v>
      </c>
      <c r="M19" s="35">
        <f>(L19-A19)/A19*100</f>
        <v>0.519157749395928</v>
      </c>
      <c r="O19">
        <f t="shared" si="0"/>
        <v>1.244509632362353</v>
      </c>
      <c r="P19">
        <v>0.98</v>
      </c>
      <c r="Q19">
        <v>28.97</v>
      </c>
      <c r="R19">
        <v>0.08206</v>
      </c>
      <c r="S19">
        <v>278</v>
      </c>
      <c r="T19">
        <v>0</v>
      </c>
      <c r="U19">
        <v>0.00863</v>
      </c>
      <c r="V19">
        <v>0.62201</v>
      </c>
      <c r="X19">
        <f>$W$2/$V$2</f>
        <v>1.5191577493959267</v>
      </c>
      <c r="Y19">
        <v>1</v>
      </c>
      <c r="Z19">
        <f>$O19*(1-(1-X19)*Y19/100)</f>
        <v>1.2509706005607408</v>
      </c>
      <c r="AA19" s="35">
        <f>(Z19-O19)/O19*100</f>
        <v>0.519157749395919</v>
      </c>
    </row>
    <row r="20" spans="1:22" ht="12.75">
      <c r="A20">
        <f>B20*C20/D20/E20*(1-((1-H20)*F20*G20/100/B20))</f>
        <v>1.2843453356710173</v>
      </c>
      <c r="B20">
        <v>1.013</v>
      </c>
      <c r="C20">
        <v>28.97</v>
      </c>
      <c r="D20">
        <v>0.08206</v>
      </c>
      <c r="E20">
        <v>278</v>
      </c>
      <c r="F20">
        <v>50</v>
      </c>
      <c r="G20">
        <v>0.00863</v>
      </c>
      <c r="H20">
        <v>0.62201</v>
      </c>
      <c r="M20" s="35"/>
      <c r="O20">
        <f t="shared" si="0"/>
        <v>1.2424383786628972</v>
      </c>
      <c r="P20">
        <v>0.98</v>
      </c>
      <c r="Q20">
        <v>28.97</v>
      </c>
      <c r="R20">
        <v>0.08206</v>
      </c>
      <c r="S20">
        <v>278</v>
      </c>
      <c r="T20">
        <v>50</v>
      </c>
      <c r="U20">
        <v>0.00863</v>
      </c>
      <c r="V20">
        <v>0.62201</v>
      </c>
    </row>
    <row r="21" spans="1:22" ht="12.75">
      <c r="A21">
        <f>B21*C21/D21/E21*(1-((1-H21)*F21*G21/100/B21))</f>
        <v>1.2822740819715615</v>
      </c>
      <c r="B21">
        <v>1.013</v>
      </c>
      <c r="C21">
        <v>28.97</v>
      </c>
      <c r="D21">
        <v>0.08206</v>
      </c>
      <c r="E21">
        <v>278</v>
      </c>
      <c r="F21">
        <v>100</v>
      </c>
      <c r="G21">
        <v>0.00863</v>
      </c>
      <c r="H21">
        <v>0.62201</v>
      </c>
      <c r="M21" s="35"/>
      <c r="O21">
        <f t="shared" si="0"/>
        <v>1.2403671249634416</v>
      </c>
      <c r="P21">
        <v>0.98</v>
      </c>
      <c r="Q21">
        <v>28.97</v>
      </c>
      <c r="R21">
        <v>0.08206</v>
      </c>
      <c r="S21">
        <v>278</v>
      </c>
      <c r="T21">
        <v>100</v>
      </c>
      <c r="U21">
        <v>0.00863</v>
      </c>
      <c r="V21">
        <v>0.62201</v>
      </c>
    </row>
    <row r="22" ht="12.75">
      <c r="M22" s="35"/>
    </row>
    <row r="23" spans="1:27" ht="12.75">
      <c r="A23">
        <f>B23*C23/D23/E23*(1-((1-H23)*F23*G23/100/B23))</f>
        <v>1.2636883810777082</v>
      </c>
      <c r="B23">
        <v>1.013</v>
      </c>
      <c r="C23">
        <v>28.97</v>
      </c>
      <c r="D23">
        <v>0.08206</v>
      </c>
      <c r="E23">
        <v>283</v>
      </c>
      <c r="F23">
        <v>0</v>
      </c>
      <c r="G23">
        <v>0.01215</v>
      </c>
      <c r="H23">
        <v>0.62201</v>
      </c>
      <c r="J23">
        <f>$W$2/$V$2</f>
        <v>1.5191577493959267</v>
      </c>
      <c r="K23">
        <v>1</v>
      </c>
      <c r="L23">
        <f>$A23*(1-(1-J23)*K23/100)</f>
        <v>1.270248917236289</v>
      </c>
      <c r="M23" s="35">
        <f>(L23-A23)/A23*100</f>
        <v>0.5191577493959199</v>
      </c>
      <c r="O23">
        <f>P23*Q23/R23/S23*(1-((1-V23)*T23*U23/100/P23))</f>
        <v>1.2225218296704385</v>
      </c>
      <c r="P23">
        <v>0.98</v>
      </c>
      <c r="Q23">
        <v>28.97</v>
      </c>
      <c r="R23">
        <v>0.08206</v>
      </c>
      <c r="S23">
        <v>283</v>
      </c>
      <c r="T23">
        <v>0</v>
      </c>
      <c r="U23">
        <v>0.01215</v>
      </c>
      <c r="V23">
        <v>0.62201</v>
      </c>
      <c r="X23">
        <f>$W$2/$V$2</f>
        <v>1.5191577493959267</v>
      </c>
      <c r="Y23">
        <v>1</v>
      </c>
      <c r="Z23">
        <f>$O23*(1-(1-X23)*Y23/100)</f>
        <v>1.2288686464872296</v>
      </c>
      <c r="AA23" s="35">
        <f>(Z23-O23)/O23*100</f>
        <v>0.5191577493959352</v>
      </c>
    </row>
    <row r="24" spans="1:22" ht="12.75">
      <c r="A24">
        <f>B24*C24/D24/E24*(1-((1-H24)*F24*G24/100/B24))</f>
        <v>1.2608238262457057</v>
      </c>
      <c r="B24">
        <v>1.013</v>
      </c>
      <c r="C24">
        <v>28.97</v>
      </c>
      <c r="D24">
        <v>0.08206</v>
      </c>
      <c r="E24">
        <v>283</v>
      </c>
      <c r="F24">
        <v>50</v>
      </c>
      <c r="G24">
        <v>0.01215</v>
      </c>
      <c r="H24">
        <v>0.62201</v>
      </c>
      <c r="M24" s="35"/>
      <c r="O24">
        <f>P24*Q24/R24/S24*(1-((1-V24)*T24*U24/100/P24))</f>
        <v>1.2196572748384358</v>
      </c>
      <c r="P24">
        <v>0.98</v>
      </c>
      <c r="Q24">
        <v>28.97</v>
      </c>
      <c r="R24">
        <v>0.08206</v>
      </c>
      <c r="S24">
        <v>283</v>
      </c>
      <c r="T24">
        <v>50</v>
      </c>
      <c r="U24">
        <v>0.01215</v>
      </c>
      <c r="V24">
        <v>0.62201</v>
      </c>
    </row>
    <row r="25" spans="1:22" ht="12.75">
      <c r="A25">
        <f>B25*C25/D25/E25*(1-((1-H25)*F25*G25/100/B25))</f>
        <v>1.257959271413703</v>
      </c>
      <c r="B25">
        <v>1.013</v>
      </c>
      <c r="C25">
        <v>28.97</v>
      </c>
      <c r="D25">
        <v>0.08206</v>
      </c>
      <c r="E25">
        <v>283</v>
      </c>
      <c r="F25">
        <v>100</v>
      </c>
      <c r="G25">
        <v>0.01215</v>
      </c>
      <c r="H25">
        <v>0.62201</v>
      </c>
      <c r="M25" s="35"/>
      <c r="O25">
        <f>P25*Q25/R25/S25*(1-((1-V25)*T25*U25/100/P25))</f>
        <v>1.2167927200064332</v>
      </c>
      <c r="P25">
        <v>0.98</v>
      </c>
      <c r="Q25">
        <v>28.97</v>
      </c>
      <c r="R25">
        <v>0.08206</v>
      </c>
      <c r="S25">
        <v>283</v>
      </c>
      <c r="T25">
        <v>100</v>
      </c>
      <c r="U25">
        <v>0.01215</v>
      </c>
      <c r="V25">
        <v>0.62201</v>
      </c>
    </row>
    <row r="26" ht="12.75">
      <c r="M26" s="35"/>
    </row>
    <row r="27" spans="1:27" ht="12.75">
      <c r="A27">
        <f>B27*C27/D27/E27*(1-((1-H27)*F27*G27/100/B27))</f>
        <v>1.2417493466839982</v>
      </c>
      <c r="B27">
        <v>1.013</v>
      </c>
      <c r="C27">
        <v>28.97</v>
      </c>
      <c r="D27">
        <v>0.08206</v>
      </c>
      <c r="E27">
        <v>288</v>
      </c>
      <c r="F27">
        <v>0</v>
      </c>
      <c r="G27">
        <v>0.01687</v>
      </c>
      <c r="H27">
        <v>0.62201</v>
      </c>
      <c r="J27">
        <f>$W$2/$V$2</f>
        <v>1.5191577493959267</v>
      </c>
      <c r="K27">
        <v>1</v>
      </c>
      <c r="L27">
        <f>$A27*(1-(1-J27)*K27/100)</f>
        <v>1.2481959846453814</v>
      </c>
      <c r="M27" s="35">
        <f>(L27-A27)/A27*100</f>
        <v>0.5191577493959235</v>
      </c>
      <c r="O27">
        <f>P27*Q27/R27/S27*(1-((1-V27)*T27*U27/100/P27))</f>
        <v>1.2012974923497712</v>
      </c>
      <c r="P27">
        <v>0.98</v>
      </c>
      <c r="Q27">
        <v>28.97</v>
      </c>
      <c r="R27">
        <v>0.08206</v>
      </c>
      <c r="S27">
        <v>288</v>
      </c>
      <c r="T27">
        <v>0</v>
      </c>
      <c r="U27">
        <v>0.01687</v>
      </c>
      <c r="V27">
        <v>0.62201</v>
      </c>
      <c r="X27">
        <f>$W$2/$V$2</f>
        <v>1.5191577493959267</v>
      </c>
      <c r="Y27">
        <v>1</v>
      </c>
      <c r="Z27">
        <f>$O27*(1-(1-X27)*Y27/100)</f>
        <v>1.207534121374604</v>
      </c>
      <c r="AA27" s="35">
        <f>(Z27-O27)/O27*100</f>
        <v>0.5191577493959283</v>
      </c>
    </row>
    <row r="28" spans="1:22" ht="12.75">
      <c r="A28">
        <f>B28*C28/D28/E28*(1-((1-H28)*F28*G28/100/B28))</f>
        <v>1.2378410286900294</v>
      </c>
      <c r="B28">
        <v>1.013</v>
      </c>
      <c r="C28">
        <v>28.97</v>
      </c>
      <c r="D28">
        <v>0.08206</v>
      </c>
      <c r="E28">
        <v>288</v>
      </c>
      <c r="F28">
        <v>50</v>
      </c>
      <c r="G28">
        <v>0.01687</v>
      </c>
      <c r="H28">
        <v>0.62201</v>
      </c>
      <c r="M28" s="35"/>
      <c r="O28">
        <f>P28*Q28/R28/S28*(1-((1-V28)*T28*U28/100/P28))</f>
        <v>1.1973891743558025</v>
      </c>
      <c r="P28">
        <v>0.98</v>
      </c>
      <c r="Q28">
        <v>28.97</v>
      </c>
      <c r="R28">
        <v>0.08206</v>
      </c>
      <c r="S28">
        <v>288</v>
      </c>
      <c r="T28">
        <v>50</v>
      </c>
      <c r="U28">
        <v>0.01687</v>
      </c>
      <c r="V28">
        <v>0.62201</v>
      </c>
    </row>
    <row r="29" spans="1:22" ht="12.75">
      <c r="A29">
        <f>B29*C29/D29/E29*(1-((1-H29)*F29*G29/100/B29))</f>
        <v>1.233932710696061</v>
      </c>
      <c r="B29">
        <v>1.013</v>
      </c>
      <c r="C29">
        <v>28.97</v>
      </c>
      <c r="D29">
        <v>0.08206</v>
      </c>
      <c r="E29">
        <v>288</v>
      </c>
      <c r="F29">
        <v>100</v>
      </c>
      <c r="G29">
        <v>0.01687</v>
      </c>
      <c r="H29">
        <v>0.62201</v>
      </c>
      <c r="M29" s="35"/>
      <c r="O29">
        <f>P29*Q29/R29/S29*(1-((1-V29)*T29*U29/100/P29))</f>
        <v>1.193480856361834</v>
      </c>
      <c r="P29">
        <v>0.98</v>
      </c>
      <c r="Q29">
        <v>28.97</v>
      </c>
      <c r="R29">
        <v>0.08206</v>
      </c>
      <c r="S29">
        <v>288</v>
      </c>
      <c r="T29">
        <v>100</v>
      </c>
      <c r="U29">
        <v>0.01687</v>
      </c>
      <c r="V29">
        <v>0.62201</v>
      </c>
    </row>
    <row r="30" ht="12.75">
      <c r="M30" s="35"/>
    </row>
    <row r="31" spans="1:27" ht="12.75">
      <c r="A31">
        <f>B31*C31/D31/E31*(1-((1-H31)*F31*G31/100/B31))</f>
        <v>1.2205590847951926</v>
      </c>
      <c r="B31">
        <v>1.013</v>
      </c>
      <c r="C31">
        <v>28.97</v>
      </c>
      <c r="D31">
        <v>0.08206</v>
      </c>
      <c r="E31">
        <v>293</v>
      </c>
      <c r="F31">
        <v>0</v>
      </c>
      <c r="G31">
        <v>0.02313</v>
      </c>
      <c r="H31">
        <v>0.62201</v>
      </c>
      <c r="J31">
        <f>$W$2/$V$2</f>
        <v>1.5191577493959267</v>
      </c>
      <c r="K31">
        <v>1</v>
      </c>
      <c r="L31">
        <f>$A31*(1-(1-J31)*K31/100)</f>
        <v>1.226895711869863</v>
      </c>
      <c r="M31" s="35">
        <f>(L31-A31)/A31*100</f>
        <v>0.5191577493959322</v>
      </c>
      <c r="O31">
        <f>P31*Q31/R31/S31*(1-((1-V31)*T31*U31/100/P31))</f>
        <v>1.1807975351424373</v>
      </c>
      <c r="P31">
        <v>0.98</v>
      </c>
      <c r="Q31">
        <v>28.97</v>
      </c>
      <c r="R31">
        <v>0.08206</v>
      </c>
      <c r="S31">
        <v>293</v>
      </c>
      <c r="T31">
        <v>0</v>
      </c>
      <c r="U31">
        <v>0.02313</v>
      </c>
      <c r="V31">
        <v>0.62201</v>
      </c>
      <c r="X31">
        <f>$W$2/$V$2</f>
        <v>1.5191577493959267</v>
      </c>
      <c r="Y31">
        <v>1</v>
      </c>
      <c r="Z31">
        <f>$O31*(1-(1-X31)*Y31/100)</f>
        <v>1.1869277370508053</v>
      </c>
      <c r="AA31" s="35">
        <f>(Z31-O31)/O31*100</f>
        <v>0.5191577493959215</v>
      </c>
    </row>
    <row r="32" spans="1:22" ht="12.75">
      <c r="A32">
        <f>B32*C32/D32/E32*(1-((1-H32)*F32*G32/100/B32))</f>
        <v>1.2152919393651236</v>
      </c>
      <c r="B32">
        <v>1.013</v>
      </c>
      <c r="C32">
        <v>28.97</v>
      </c>
      <c r="D32">
        <v>0.08206</v>
      </c>
      <c r="E32">
        <v>293</v>
      </c>
      <c r="F32">
        <v>50</v>
      </c>
      <c r="G32">
        <v>0.02313</v>
      </c>
      <c r="H32">
        <v>0.62201</v>
      </c>
      <c r="M32" s="35"/>
      <c r="O32">
        <f>P32*Q32/R32/S32*(1-((1-V32)*T32*U32/100/P32))</f>
        <v>1.1755303897123683</v>
      </c>
      <c r="P32">
        <v>0.98</v>
      </c>
      <c r="Q32">
        <v>28.97</v>
      </c>
      <c r="R32">
        <v>0.08206</v>
      </c>
      <c r="S32">
        <v>293</v>
      </c>
      <c r="T32">
        <v>50</v>
      </c>
      <c r="U32">
        <v>0.02313</v>
      </c>
      <c r="V32">
        <v>0.62201</v>
      </c>
    </row>
    <row r="33" spans="1:22" ht="12.75">
      <c r="A33">
        <f>B33*C33/D33/E33*(1-((1-H33)*F33*G33/100/B33))</f>
        <v>1.2100247939350546</v>
      </c>
      <c r="B33">
        <v>1.013</v>
      </c>
      <c r="C33">
        <v>28.97</v>
      </c>
      <c r="D33">
        <v>0.08206</v>
      </c>
      <c r="E33">
        <v>293</v>
      </c>
      <c r="F33">
        <v>100</v>
      </c>
      <c r="G33">
        <v>0.02313</v>
      </c>
      <c r="H33">
        <v>0.62201</v>
      </c>
      <c r="M33" s="35"/>
      <c r="O33">
        <f>P33*Q33/R33/S33*(1-((1-V33)*T33*U33/100/P33))</f>
        <v>1.170263244282299</v>
      </c>
      <c r="P33">
        <v>0.98</v>
      </c>
      <c r="Q33">
        <v>28.97</v>
      </c>
      <c r="R33">
        <v>0.08206</v>
      </c>
      <c r="S33">
        <v>293</v>
      </c>
      <c r="T33">
        <v>100</v>
      </c>
      <c r="U33">
        <v>0.02313</v>
      </c>
      <c r="V33">
        <v>0.62201</v>
      </c>
    </row>
    <row r="34" ht="12.75">
      <c r="M34" s="35"/>
    </row>
    <row r="35" spans="1:27" ht="12.75">
      <c r="A35">
        <f>B35*C35/D35/E35*(1-((1-H35)*F35*G35/100/B35))</f>
        <v>1.2000799055201055</v>
      </c>
      <c r="B35">
        <v>1.013</v>
      </c>
      <c r="C35">
        <v>28.97</v>
      </c>
      <c r="D35">
        <v>0.08206</v>
      </c>
      <c r="E35">
        <v>298</v>
      </c>
      <c r="F35">
        <v>0</v>
      </c>
      <c r="G35">
        <v>0.03133</v>
      </c>
      <c r="H35">
        <v>0.62201</v>
      </c>
      <c r="J35">
        <f>$W$2/$V$2</f>
        <v>1.5191577493959267</v>
      </c>
      <c r="K35">
        <v>1</v>
      </c>
      <c r="L35">
        <f>$A35*(1-(1-J35)*K35/100)</f>
        <v>1.2063102133485564</v>
      </c>
      <c r="M35" s="35">
        <f>(L35-A35)/A35*100</f>
        <v>0.519157749395924</v>
      </c>
      <c r="O35">
        <f>P35*Q35/R35/S35*(1-((1-V35)*T35*U35/100/P35))</f>
        <v>1.160985495962195</v>
      </c>
      <c r="P35">
        <v>0.98</v>
      </c>
      <c r="Q35">
        <v>28.97</v>
      </c>
      <c r="R35">
        <v>0.08206</v>
      </c>
      <c r="S35">
        <v>298</v>
      </c>
      <c r="T35">
        <v>0</v>
      </c>
      <c r="U35">
        <v>0.03133</v>
      </c>
      <c r="V35">
        <v>0.62201</v>
      </c>
      <c r="X35">
        <f>$W$2/$V$2</f>
        <v>1.5191577493959267</v>
      </c>
      <c r="Y35">
        <v>1</v>
      </c>
      <c r="Z35">
        <f>$O35*(1-(1-X35)*Y35/100)</f>
        <v>1.1670128421338455</v>
      </c>
      <c r="AA35" s="35">
        <f>(Z35-O35)/O35*100</f>
        <v>0.519157749395926</v>
      </c>
    </row>
    <row r="36" spans="1:22" ht="12.75">
      <c r="A36">
        <f>B36*C36/D36/E36*(1-((1-H36)*F36*G36/100/B36))</f>
        <v>1.193065167950873</v>
      </c>
      <c r="B36">
        <v>1.013</v>
      </c>
      <c r="C36">
        <v>28.97</v>
      </c>
      <c r="D36">
        <v>0.08206</v>
      </c>
      <c r="E36">
        <v>298</v>
      </c>
      <c r="F36">
        <v>50</v>
      </c>
      <c r="G36">
        <v>0.03133</v>
      </c>
      <c r="H36">
        <v>0.62201</v>
      </c>
      <c r="M36" s="35"/>
      <c r="O36">
        <f>P36*Q36/R36/S36*(1-((1-V36)*T36*U36/100/P36))</f>
        <v>1.1539707583929626</v>
      </c>
      <c r="P36">
        <v>0.98</v>
      </c>
      <c r="Q36">
        <v>28.97</v>
      </c>
      <c r="R36">
        <v>0.08206</v>
      </c>
      <c r="S36">
        <v>298</v>
      </c>
      <c r="T36">
        <v>50</v>
      </c>
      <c r="U36">
        <v>0.03133</v>
      </c>
      <c r="V36">
        <v>0.62201</v>
      </c>
    </row>
    <row r="37" spans="1:22" ht="12.75">
      <c r="A37">
        <f>B37*C37/D37/E37*(1-((1-H37)*F37*G37/100/B37))</f>
        <v>1.1860504303816408</v>
      </c>
      <c r="B37">
        <v>1.013</v>
      </c>
      <c r="C37">
        <v>28.97</v>
      </c>
      <c r="D37">
        <v>0.08206</v>
      </c>
      <c r="E37">
        <v>298</v>
      </c>
      <c r="F37">
        <v>100</v>
      </c>
      <c r="G37">
        <v>0.03133</v>
      </c>
      <c r="H37">
        <v>0.62201</v>
      </c>
      <c r="M37" s="35"/>
      <c r="O37">
        <f>P37*Q37/R37/S37*(1-((1-V37)*T37*U37/100/P37))</f>
        <v>1.1469560208237302</v>
      </c>
      <c r="P37">
        <v>0.98</v>
      </c>
      <c r="Q37">
        <v>28.97</v>
      </c>
      <c r="R37">
        <v>0.08206</v>
      </c>
      <c r="S37">
        <v>298</v>
      </c>
      <c r="T37">
        <v>100</v>
      </c>
      <c r="U37">
        <v>0.03133</v>
      </c>
      <c r="V37">
        <v>0.62201</v>
      </c>
    </row>
    <row r="38" ht="12.75">
      <c r="M38" s="35"/>
    </row>
    <row r="39" spans="1:27" ht="12.75">
      <c r="A39">
        <f>B39*C39/D39/E39*(1-((1-H39)*F39*G39/100/B39))</f>
        <v>1.1802766067491468</v>
      </c>
      <c r="B39">
        <v>1.013</v>
      </c>
      <c r="C39">
        <v>28.97</v>
      </c>
      <c r="D39">
        <v>0.08206</v>
      </c>
      <c r="E39">
        <v>303</v>
      </c>
      <c r="F39">
        <v>0</v>
      </c>
      <c r="G39">
        <v>0.04196</v>
      </c>
      <c r="H39">
        <v>0.62201</v>
      </c>
      <c r="J39">
        <f>$W$2/$V$2</f>
        <v>1.5191577493959267</v>
      </c>
      <c r="K39">
        <v>1</v>
      </c>
      <c r="L39">
        <f>$A39*(1-(1-J39)*K39/100)</f>
        <v>1.1864041042173923</v>
      </c>
      <c r="M39" s="35">
        <f>(L39-A39)/A39*100</f>
        <v>0.5191577493959264</v>
      </c>
      <c r="O39">
        <f>P39*Q39/R39/S39*(1-((1-V39)*T39*U39/100/P39))</f>
        <v>1.1418273194611688</v>
      </c>
      <c r="P39">
        <v>0.98</v>
      </c>
      <c r="Q39">
        <v>28.97</v>
      </c>
      <c r="R39">
        <v>0.08206</v>
      </c>
      <c r="S39">
        <v>303</v>
      </c>
      <c r="T39">
        <v>0</v>
      </c>
      <c r="U39">
        <v>0.04196</v>
      </c>
      <c r="V39">
        <v>0.62201</v>
      </c>
      <c r="X39">
        <f>$W$2/$V$2</f>
        <v>1.5191577493959267</v>
      </c>
      <c r="Y39">
        <v>1</v>
      </c>
      <c r="Z39">
        <f>$O39*(1-(1-X39)*Y39/100)</f>
        <v>1.1477552044748711</v>
      </c>
      <c r="AA39" s="35">
        <f>(Z39-O39)/O39*100</f>
        <v>0.5191577493959176</v>
      </c>
    </row>
    <row r="40" spans="1:22" ht="12.75">
      <c r="A40">
        <f>B40*C40/D40/E40*(1-((1-H40)*F40*G40/100/B40))</f>
        <v>1.1710368582879467</v>
      </c>
      <c r="B40">
        <v>1.013</v>
      </c>
      <c r="C40">
        <v>28.97</v>
      </c>
      <c r="D40">
        <v>0.08206</v>
      </c>
      <c r="E40">
        <v>303</v>
      </c>
      <c r="F40">
        <v>50</v>
      </c>
      <c r="G40">
        <v>0.04196</v>
      </c>
      <c r="H40">
        <v>0.62201</v>
      </c>
      <c r="O40">
        <f>P40*Q40/R40/S40*(1-((1-V40)*T40*U40/100/P40))</f>
        <v>1.1325875709999689</v>
      </c>
      <c r="P40">
        <v>0.98</v>
      </c>
      <c r="Q40">
        <v>28.97</v>
      </c>
      <c r="R40">
        <v>0.08206</v>
      </c>
      <c r="S40">
        <v>303</v>
      </c>
      <c r="T40">
        <v>50</v>
      </c>
      <c r="U40">
        <v>0.04196</v>
      </c>
      <c r="V40">
        <v>0.62201</v>
      </c>
    </row>
    <row r="41" spans="1:22" ht="12.75">
      <c r="A41">
        <f>B41*C41/D41/E41*(1-((1-H41)*F41*G41/100/B41))</f>
        <v>1.1617971098267468</v>
      </c>
      <c r="B41">
        <v>1.013</v>
      </c>
      <c r="C41">
        <v>28.97</v>
      </c>
      <c r="D41">
        <v>0.08206</v>
      </c>
      <c r="E41">
        <v>303</v>
      </c>
      <c r="F41">
        <v>100</v>
      </c>
      <c r="G41">
        <v>0.04196</v>
      </c>
      <c r="H41">
        <v>0.62201</v>
      </c>
      <c r="O41">
        <f>P41*Q41/R41/S41*(1-((1-V41)*T41*U41/100/P41))</f>
        <v>1.1233478225387687</v>
      </c>
      <c r="P41">
        <v>0.98</v>
      </c>
      <c r="Q41">
        <v>28.97</v>
      </c>
      <c r="R41">
        <v>0.08206</v>
      </c>
      <c r="S41">
        <v>303</v>
      </c>
      <c r="T41">
        <v>100</v>
      </c>
      <c r="U41">
        <v>0.04196</v>
      </c>
      <c r="V41">
        <v>0.62201</v>
      </c>
    </row>
    <row r="43" spans="1:19" ht="12.75">
      <c r="A43" t="s">
        <v>133</v>
      </c>
      <c r="D43" s="13" t="s">
        <v>134</v>
      </c>
      <c r="E43" s="13">
        <v>1013</v>
      </c>
      <c r="O43" t="s">
        <v>133</v>
      </c>
      <c r="R43" s="13" t="s">
        <v>134</v>
      </c>
      <c r="S43" s="13">
        <v>980</v>
      </c>
    </row>
    <row r="44" spans="1:22" ht="12.75">
      <c r="A44" t="s">
        <v>112</v>
      </c>
      <c r="B44">
        <v>0</v>
      </c>
      <c r="D44" t="s">
        <v>112</v>
      </c>
      <c r="E44">
        <v>50</v>
      </c>
      <c r="G44" t="s">
        <v>112</v>
      </c>
      <c r="H44">
        <v>100</v>
      </c>
      <c r="O44" t="s">
        <v>112</v>
      </c>
      <c r="P44">
        <v>0</v>
      </c>
      <c r="R44" t="s">
        <v>112</v>
      </c>
      <c r="S44">
        <v>50</v>
      </c>
      <c r="U44" t="s">
        <v>112</v>
      </c>
      <c r="V44">
        <v>100</v>
      </c>
    </row>
    <row r="46" spans="1:27" ht="12.75">
      <c r="A46" t="s">
        <v>67</v>
      </c>
      <c r="B46" s="23" t="s">
        <v>106</v>
      </c>
      <c r="C46" t="s">
        <v>146</v>
      </c>
      <c r="D46" t="s">
        <v>67</v>
      </c>
      <c r="E46" s="23" t="s">
        <v>106</v>
      </c>
      <c r="G46" t="s">
        <v>67</v>
      </c>
      <c r="H46" s="23" t="s">
        <v>106</v>
      </c>
      <c r="L46" t="s">
        <v>67</v>
      </c>
      <c r="M46" s="23" t="s">
        <v>106</v>
      </c>
      <c r="O46" t="s">
        <v>67</v>
      </c>
      <c r="P46" s="23" t="s">
        <v>106</v>
      </c>
      <c r="R46" t="s">
        <v>67</v>
      </c>
      <c r="S46" s="23" t="s">
        <v>106</v>
      </c>
      <c r="U46" t="s">
        <v>67</v>
      </c>
      <c r="V46" s="23" t="s">
        <v>106</v>
      </c>
      <c r="Z46" t="s">
        <v>67</v>
      </c>
      <c r="AA46" s="23" t="s">
        <v>106</v>
      </c>
    </row>
    <row r="47" spans="1:27" ht="12.75">
      <c r="A47">
        <f>E15-273</f>
        <v>0</v>
      </c>
      <c r="B47">
        <f>A15</f>
        <v>1.3099773327655364</v>
      </c>
      <c r="C47">
        <f>G15*1000</f>
        <v>6.04</v>
      </c>
      <c r="D47">
        <f>A47</f>
        <v>0</v>
      </c>
      <c r="E47">
        <f>A16</f>
        <v>1.3085011450432498</v>
      </c>
      <c r="G47">
        <f>A47</f>
        <v>0</v>
      </c>
      <c r="H47">
        <f>A17</f>
        <v>1.3070249573209631</v>
      </c>
      <c r="L47">
        <v>0</v>
      </c>
      <c r="M47" s="5">
        <f>L15</f>
        <v>1.3167781816039188</v>
      </c>
      <c r="O47">
        <f>S15-273</f>
        <v>0</v>
      </c>
      <c r="P47">
        <f>O15</f>
        <v>1.2673028490722862</v>
      </c>
      <c r="R47">
        <f>O47</f>
        <v>0</v>
      </c>
      <c r="S47">
        <f>O16</f>
        <v>1.2658266613499995</v>
      </c>
      <c r="U47">
        <f>O47</f>
        <v>0</v>
      </c>
      <c r="V47">
        <f>O17</f>
        <v>1.264350473627713</v>
      </c>
      <c r="Z47">
        <v>0</v>
      </c>
      <c r="AA47">
        <f>Z15</f>
        <v>1.2738821500215602</v>
      </c>
    </row>
    <row r="48" spans="1:27" ht="12.75">
      <c r="A48">
        <f>E19-273</f>
        <v>5</v>
      </c>
      <c r="B48">
        <f>A19</f>
        <v>1.2864165893704729</v>
      </c>
      <c r="C48">
        <f>G19*1000</f>
        <v>8.63</v>
      </c>
      <c r="D48">
        <f aca="true" t="shared" si="1" ref="D48:D53">A48</f>
        <v>5</v>
      </c>
      <c r="E48">
        <f>A20</f>
        <v>1.2843453356710173</v>
      </c>
      <c r="G48">
        <f aca="true" t="shared" si="2" ref="G48:G53">A48</f>
        <v>5</v>
      </c>
      <c r="H48">
        <f>A21</f>
        <v>1.2822740819715615</v>
      </c>
      <c r="L48">
        <v>5</v>
      </c>
      <c r="M48" s="5">
        <f>L19</f>
        <v>1.2930951207837045</v>
      </c>
      <c r="O48">
        <f>S19-273</f>
        <v>5</v>
      </c>
      <c r="P48">
        <f>O19</f>
        <v>1.244509632362353</v>
      </c>
      <c r="R48">
        <f aca="true" t="shared" si="3" ref="R48:R53">O48</f>
        <v>5</v>
      </c>
      <c r="S48">
        <f>O20</f>
        <v>1.2424383786628972</v>
      </c>
      <c r="U48">
        <f aca="true" t="shared" si="4" ref="U48:U53">O48</f>
        <v>5</v>
      </c>
      <c r="V48">
        <f>O21</f>
        <v>1.2403671249634416</v>
      </c>
      <c r="Z48">
        <v>5</v>
      </c>
      <c r="AA48">
        <f>Z19</f>
        <v>1.2509706005607408</v>
      </c>
    </row>
    <row r="49" spans="1:27" ht="12.75">
      <c r="A49">
        <f>E23-273</f>
        <v>10</v>
      </c>
      <c r="B49">
        <f>A23</f>
        <v>1.2636883810777082</v>
      </c>
      <c r="C49">
        <f>G23*1000</f>
        <v>12.149999999999999</v>
      </c>
      <c r="D49">
        <f t="shared" si="1"/>
        <v>10</v>
      </c>
      <c r="E49">
        <f>A24</f>
        <v>1.2608238262457057</v>
      </c>
      <c r="G49">
        <f t="shared" si="2"/>
        <v>10</v>
      </c>
      <c r="H49">
        <f>A25</f>
        <v>1.257959271413703</v>
      </c>
      <c r="L49">
        <v>10</v>
      </c>
      <c r="M49" s="5">
        <f>L23</f>
        <v>1.270248917236289</v>
      </c>
      <c r="O49">
        <f>S23-273</f>
        <v>10</v>
      </c>
      <c r="P49">
        <f>O23</f>
        <v>1.2225218296704385</v>
      </c>
      <c r="R49">
        <f t="shared" si="3"/>
        <v>10</v>
      </c>
      <c r="S49">
        <f>O24</f>
        <v>1.2196572748384358</v>
      </c>
      <c r="U49">
        <f t="shared" si="4"/>
        <v>10</v>
      </c>
      <c r="V49">
        <f>O25</f>
        <v>1.2167927200064332</v>
      </c>
      <c r="Z49">
        <v>10</v>
      </c>
      <c r="AA49">
        <f>Z23</f>
        <v>1.2288686464872296</v>
      </c>
    </row>
    <row r="50" spans="1:27" ht="12.75">
      <c r="A50">
        <f>E27-273</f>
        <v>15</v>
      </c>
      <c r="B50">
        <f>A27</f>
        <v>1.2417493466839982</v>
      </c>
      <c r="C50">
        <f>G27*1000</f>
        <v>16.87</v>
      </c>
      <c r="D50">
        <f t="shared" si="1"/>
        <v>15</v>
      </c>
      <c r="E50">
        <f>A28</f>
        <v>1.2378410286900294</v>
      </c>
      <c r="G50">
        <f t="shared" si="2"/>
        <v>15</v>
      </c>
      <c r="H50">
        <f>A29</f>
        <v>1.233932710696061</v>
      </c>
      <c r="L50">
        <v>15</v>
      </c>
      <c r="M50" s="5">
        <f>L27</f>
        <v>1.2481959846453814</v>
      </c>
      <c r="O50">
        <f>S27-273</f>
        <v>15</v>
      </c>
      <c r="P50">
        <f>O27</f>
        <v>1.2012974923497712</v>
      </c>
      <c r="R50">
        <f t="shared" si="3"/>
        <v>15</v>
      </c>
      <c r="S50">
        <f>O28</f>
        <v>1.1973891743558025</v>
      </c>
      <c r="U50">
        <f t="shared" si="4"/>
        <v>15</v>
      </c>
      <c r="V50">
        <f>O29</f>
        <v>1.193480856361834</v>
      </c>
      <c r="Z50">
        <v>15</v>
      </c>
      <c r="AA50">
        <f>Z27</f>
        <v>1.207534121374604</v>
      </c>
    </row>
    <row r="51" spans="1:27" ht="12.75">
      <c r="A51">
        <f>E31-273</f>
        <v>20</v>
      </c>
      <c r="B51">
        <f>A31</f>
        <v>1.2205590847951926</v>
      </c>
      <c r="C51">
        <f>G31*1000</f>
        <v>23.130000000000003</v>
      </c>
      <c r="D51">
        <f t="shared" si="1"/>
        <v>20</v>
      </c>
      <c r="E51">
        <f>A32</f>
        <v>1.2152919393651236</v>
      </c>
      <c r="G51">
        <f t="shared" si="2"/>
        <v>20</v>
      </c>
      <c r="H51">
        <f>A33</f>
        <v>1.2100247939350546</v>
      </c>
      <c r="L51">
        <v>20</v>
      </c>
      <c r="M51" s="5">
        <f>L31</f>
        <v>1.226895711869863</v>
      </c>
      <c r="O51">
        <f>S31-273</f>
        <v>20</v>
      </c>
      <c r="P51">
        <f>O31</f>
        <v>1.1807975351424373</v>
      </c>
      <c r="R51">
        <f t="shared" si="3"/>
        <v>20</v>
      </c>
      <c r="S51">
        <f>O32</f>
        <v>1.1755303897123683</v>
      </c>
      <c r="U51">
        <f t="shared" si="4"/>
        <v>20</v>
      </c>
      <c r="V51">
        <f>O33</f>
        <v>1.170263244282299</v>
      </c>
      <c r="Z51">
        <v>20</v>
      </c>
      <c r="AA51">
        <f>Z31</f>
        <v>1.1869277370508053</v>
      </c>
    </row>
    <row r="52" spans="1:27" ht="12.75">
      <c r="A52">
        <f>E35-273</f>
        <v>25</v>
      </c>
      <c r="B52">
        <f>A35</f>
        <v>1.2000799055201055</v>
      </c>
      <c r="C52">
        <f>G35*1000</f>
        <v>31.33</v>
      </c>
      <c r="D52">
        <f t="shared" si="1"/>
        <v>25</v>
      </c>
      <c r="E52">
        <f>A36</f>
        <v>1.193065167950873</v>
      </c>
      <c r="G52">
        <f t="shared" si="2"/>
        <v>25</v>
      </c>
      <c r="H52">
        <f>A37</f>
        <v>1.1860504303816408</v>
      </c>
      <c r="L52">
        <v>25</v>
      </c>
      <c r="M52" s="5">
        <f>L35</f>
        <v>1.2063102133485564</v>
      </c>
      <c r="O52">
        <f>S35-273</f>
        <v>25</v>
      </c>
      <c r="P52">
        <f>O35</f>
        <v>1.160985495962195</v>
      </c>
      <c r="R52">
        <f t="shared" si="3"/>
        <v>25</v>
      </c>
      <c r="S52">
        <f>O36</f>
        <v>1.1539707583929626</v>
      </c>
      <c r="U52">
        <f t="shared" si="4"/>
        <v>25</v>
      </c>
      <c r="V52">
        <f>O37</f>
        <v>1.1469560208237302</v>
      </c>
      <c r="Z52">
        <v>25</v>
      </c>
      <c r="AA52">
        <f>Z35</f>
        <v>1.1670128421338455</v>
      </c>
    </row>
    <row r="53" spans="1:27" ht="12.75">
      <c r="A53">
        <f>E39-273</f>
        <v>30</v>
      </c>
      <c r="B53">
        <f>A39</f>
        <v>1.1802766067491468</v>
      </c>
      <c r="C53">
        <f>G39*1000</f>
        <v>41.959999999999994</v>
      </c>
      <c r="D53">
        <f t="shared" si="1"/>
        <v>30</v>
      </c>
      <c r="E53">
        <f>A40</f>
        <v>1.1710368582879467</v>
      </c>
      <c r="G53">
        <f t="shared" si="2"/>
        <v>30</v>
      </c>
      <c r="H53">
        <f>A41</f>
        <v>1.1617971098267468</v>
      </c>
      <c r="L53">
        <v>30</v>
      </c>
      <c r="M53" s="5">
        <f>L39</f>
        <v>1.1864041042173923</v>
      </c>
      <c r="O53">
        <f>S39-273</f>
        <v>30</v>
      </c>
      <c r="P53">
        <f>O39</f>
        <v>1.1418273194611688</v>
      </c>
      <c r="R53">
        <f t="shared" si="3"/>
        <v>30</v>
      </c>
      <c r="S53">
        <f>O40</f>
        <v>1.1325875709999689</v>
      </c>
      <c r="U53">
        <f t="shared" si="4"/>
        <v>30</v>
      </c>
      <c r="V53">
        <f>O41</f>
        <v>1.1233478225387687</v>
      </c>
      <c r="Z53">
        <v>30</v>
      </c>
      <c r="AA53">
        <f>Z39</f>
        <v>1.1477552044748711</v>
      </c>
    </row>
    <row r="55" spans="1:6" ht="12.75">
      <c r="A55" t="s">
        <v>67</v>
      </c>
      <c r="B55" t="s">
        <v>146</v>
      </c>
      <c r="C55" s="38">
        <v>0.8</v>
      </c>
      <c r="D55" s="34" t="s">
        <v>147</v>
      </c>
      <c r="E55" s="38">
        <v>0.4</v>
      </c>
      <c r="F55" s="38">
        <v>0.2</v>
      </c>
    </row>
    <row r="56" spans="1:6" ht="12.75">
      <c r="A56">
        <v>0</v>
      </c>
      <c r="B56" s="39">
        <v>6.04</v>
      </c>
      <c r="C56" s="39">
        <f>0.8*B56</f>
        <v>4.832000000000001</v>
      </c>
      <c r="D56" s="39">
        <f>0.6*B56</f>
        <v>3.6239999999999997</v>
      </c>
      <c r="E56" s="39">
        <f>0.4*B56</f>
        <v>2.4160000000000004</v>
      </c>
      <c r="F56" s="39">
        <f>0.2*B56</f>
        <v>1.2080000000000002</v>
      </c>
    </row>
    <row r="57" spans="1:6" ht="12.75">
      <c r="A57">
        <v>5</v>
      </c>
      <c r="B57" s="39">
        <v>8.63</v>
      </c>
      <c r="C57" s="39">
        <f aca="true" t="shared" si="5" ref="C57:C62">0.8*B57</f>
        <v>6.904000000000001</v>
      </c>
      <c r="D57" s="39">
        <f aca="true" t="shared" si="6" ref="D57:D62">0.6*B57</f>
        <v>5.178</v>
      </c>
      <c r="E57" s="39">
        <f aca="true" t="shared" si="7" ref="E57:E62">0.4*B57</f>
        <v>3.4520000000000004</v>
      </c>
      <c r="F57" s="39">
        <f aca="true" t="shared" si="8" ref="F57:F62">0.2*B57</f>
        <v>1.7260000000000002</v>
      </c>
    </row>
    <row r="58" spans="1:6" ht="12.75">
      <c r="A58">
        <v>10</v>
      </c>
      <c r="B58" s="39">
        <v>12.149999999999999</v>
      </c>
      <c r="C58" s="39">
        <f t="shared" si="5"/>
        <v>9.719999999999999</v>
      </c>
      <c r="D58" s="39">
        <f t="shared" si="6"/>
        <v>7.289999999999999</v>
      </c>
      <c r="E58" s="39">
        <f t="shared" si="7"/>
        <v>4.859999999999999</v>
      </c>
      <c r="F58" s="39">
        <f t="shared" si="8"/>
        <v>2.4299999999999997</v>
      </c>
    </row>
    <row r="59" spans="1:6" ht="12.75">
      <c r="A59">
        <v>15</v>
      </c>
      <c r="B59" s="39">
        <v>16.87</v>
      </c>
      <c r="C59" s="39">
        <f t="shared" si="5"/>
        <v>13.496000000000002</v>
      </c>
      <c r="D59" s="39">
        <f t="shared" si="6"/>
        <v>10.122</v>
      </c>
      <c r="E59" s="39">
        <f t="shared" si="7"/>
        <v>6.748000000000001</v>
      </c>
      <c r="F59" s="39">
        <f t="shared" si="8"/>
        <v>3.3740000000000006</v>
      </c>
    </row>
    <row r="60" spans="1:6" ht="12.75">
      <c r="A60">
        <v>20</v>
      </c>
      <c r="B60" s="39">
        <v>23.130000000000003</v>
      </c>
      <c r="C60" s="39">
        <f t="shared" si="5"/>
        <v>18.504</v>
      </c>
      <c r="D60" s="39">
        <f t="shared" si="6"/>
        <v>13.878000000000002</v>
      </c>
      <c r="E60" s="39">
        <f t="shared" si="7"/>
        <v>9.252</v>
      </c>
      <c r="F60" s="39">
        <f t="shared" si="8"/>
        <v>4.626</v>
      </c>
    </row>
    <row r="61" spans="1:6" ht="12.75">
      <c r="A61">
        <v>25</v>
      </c>
      <c r="B61" s="39">
        <v>31.33</v>
      </c>
      <c r="C61" s="39">
        <f t="shared" si="5"/>
        <v>25.064</v>
      </c>
      <c r="D61" s="39">
        <f t="shared" si="6"/>
        <v>18.798</v>
      </c>
      <c r="E61" s="39">
        <f t="shared" si="7"/>
        <v>12.532</v>
      </c>
      <c r="F61" s="39">
        <f t="shared" si="8"/>
        <v>6.266</v>
      </c>
    </row>
    <row r="62" spans="1:6" ht="12.75">
      <c r="A62">
        <v>30</v>
      </c>
      <c r="B62" s="39">
        <v>41.959999999999994</v>
      </c>
      <c r="C62" s="39">
        <f t="shared" si="5"/>
        <v>33.568</v>
      </c>
      <c r="D62" s="39">
        <f t="shared" si="6"/>
        <v>25.175999999999995</v>
      </c>
      <c r="E62" s="39">
        <f t="shared" si="7"/>
        <v>16.784</v>
      </c>
      <c r="F62" s="39">
        <f t="shared" si="8"/>
        <v>8.392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ab876</dc:creator>
  <cp:keywords/>
  <dc:description/>
  <cp:lastModifiedBy>ian</cp:lastModifiedBy>
  <cp:lastPrinted>2010-09-28T04:08:31Z</cp:lastPrinted>
  <dcterms:created xsi:type="dcterms:W3CDTF">2009-10-24T05:02:19Z</dcterms:created>
  <dcterms:modified xsi:type="dcterms:W3CDTF">2011-12-28T21:10:48Z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