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0" yWindow="90" windowWidth="14355" windowHeight="12240" activeTab="2"/>
  </bookViews>
  <sheets>
    <sheet name="Figure 5.B4 d18O chart" sheetId="3" r:id="rId1"/>
    <sheet name="Figure 5.B3 d13C chart" sheetId="2" r:id="rId2"/>
    <sheet name="data" sheetId="1" r:id="rId3"/>
  </sheets>
  <externalReferences>
    <externalReference r:id="rId4"/>
    <externalReference r:id="rId5"/>
  </externalReferences>
  <definedNames>
    <definedName name="fred">[1]DulRoz1990!#REF!</definedName>
    <definedName name="_xlnm.Recorder">[2]Macro1!$B$1:$B$65536</definedName>
  </definedNames>
  <calcPr calcId="125725"/>
</workbook>
</file>

<file path=xl/calcChain.xml><?xml version="1.0" encoding="utf-8"?>
<calcChain xmlns="http://schemas.openxmlformats.org/spreadsheetml/2006/main">
  <c r="O44" i="1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13"/>
  <c r="D50"/>
  <c r="Q13"/>
  <c r="Q15"/>
  <c r="Q14"/>
  <c r="T20"/>
  <c r="V20" s="1"/>
  <c r="U20"/>
  <c r="U13"/>
  <c r="T13"/>
  <c r="D20"/>
  <c r="E20"/>
  <c r="F20"/>
  <c r="G20"/>
  <c r="N20" s="1"/>
  <c r="H20"/>
  <c r="M20" s="1"/>
  <c r="I20"/>
  <c r="E13"/>
  <c r="F13"/>
  <c r="G13"/>
  <c r="N13" s="1"/>
  <c r="H13"/>
  <c r="I13"/>
  <c r="D13"/>
  <c r="B14"/>
  <c r="B15" s="1"/>
  <c r="B16" s="1"/>
  <c r="B17" s="1"/>
  <c r="B18" s="1"/>
  <c r="B19" s="1"/>
  <c r="B21" s="1"/>
  <c r="B22" s="1"/>
  <c r="B23" s="1"/>
  <c r="B24" s="1"/>
  <c r="B25" s="1"/>
  <c r="B26" s="1"/>
  <c r="B27" s="1"/>
  <c r="B28" s="1"/>
  <c r="A14"/>
  <c r="X12"/>
  <c r="M13" l="1"/>
  <c r="V13"/>
  <c r="A15"/>
  <c r="T14"/>
  <c r="D14"/>
  <c r="F14"/>
  <c r="H14"/>
  <c r="U14"/>
  <c r="E14"/>
  <c r="G14"/>
  <c r="N14" s="1"/>
  <c r="I14"/>
  <c r="A16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T16" l="1"/>
  <c r="D16"/>
  <c r="F16"/>
  <c r="H16"/>
  <c r="U16"/>
  <c r="E16"/>
  <c r="G16"/>
  <c r="N16" s="1"/>
  <c r="I16"/>
  <c r="T15"/>
  <c r="D15"/>
  <c r="F15"/>
  <c r="H15"/>
  <c r="U15"/>
  <c r="E15"/>
  <c r="G15"/>
  <c r="N15" s="1"/>
  <c r="I15"/>
  <c r="V14"/>
  <c r="M14"/>
  <c r="A17"/>
  <c r="T17" l="1"/>
  <c r="D17"/>
  <c r="F17"/>
  <c r="H17"/>
  <c r="M17" s="1"/>
  <c r="U17"/>
  <c r="E17"/>
  <c r="I17"/>
  <c r="G17"/>
  <c r="N17" s="1"/>
  <c r="M15"/>
  <c r="M16"/>
  <c r="V15"/>
  <c r="V16"/>
  <c r="A18"/>
  <c r="T18" l="1"/>
  <c r="D18"/>
  <c r="F18"/>
  <c r="H18"/>
  <c r="U18"/>
  <c r="G18"/>
  <c r="N18" s="1"/>
  <c r="E18"/>
  <c r="I18"/>
  <c r="V17"/>
  <c r="A19"/>
  <c r="T19" l="1"/>
  <c r="D19"/>
  <c r="F19"/>
  <c r="H19"/>
  <c r="M19" s="1"/>
  <c r="U19"/>
  <c r="E19"/>
  <c r="I19"/>
  <c r="G19"/>
  <c r="N19" s="1"/>
  <c r="M18"/>
  <c r="V18"/>
  <c r="A21"/>
  <c r="T21" l="1"/>
  <c r="D21"/>
  <c r="F21"/>
  <c r="H21"/>
  <c r="U21"/>
  <c r="G21"/>
  <c r="N21" s="1"/>
  <c r="E21"/>
  <c r="I21"/>
  <c r="V19"/>
  <c r="X11"/>
  <c r="X14" s="1"/>
  <c r="A22"/>
  <c r="T22" l="1"/>
  <c r="D22"/>
  <c r="F22"/>
  <c r="H22"/>
  <c r="U22"/>
  <c r="E22"/>
  <c r="I22"/>
  <c r="G22"/>
  <c r="N22" s="1"/>
  <c r="M21"/>
  <c r="V21"/>
  <c r="A23"/>
  <c r="Z19"/>
  <c r="X15"/>
  <c r="T23" l="1"/>
  <c r="D23"/>
  <c r="F23"/>
  <c r="H23"/>
  <c r="U23"/>
  <c r="G23"/>
  <c r="N23" s="1"/>
  <c r="E23"/>
  <c r="I23"/>
  <c r="V22"/>
  <c r="M22"/>
  <c r="A24"/>
  <c r="Y108"/>
  <c r="Z108" s="1"/>
  <c r="Y106"/>
  <c r="Z106" s="1"/>
  <c r="Y104"/>
  <c r="Z104" s="1"/>
  <c r="Y102"/>
  <c r="Z102" s="1"/>
  <c r="Y100"/>
  <c r="Z100" s="1"/>
  <c r="Y98"/>
  <c r="Z98" s="1"/>
  <c r="Y96"/>
  <c r="Z96" s="1"/>
  <c r="Y94"/>
  <c r="Z94" s="1"/>
  <c r="Y92"/>
  <c r="Z92" s="1"/>
  <c r="Y90"/>
  <c r="Z90" s="1"/>
  <c r="Y88"/>
  <c r="Z88" s="1"/>
  <c r="Y86"/>
  <c r="Z86" s="1"/>
  <c r="Y84"/>
  <c r="Z84" s="1"/>
  <c r="Y82"/>
  <c r="Z82" s="1"/>
  <c r="Y80"/>
  <c r="Z80" s="1"/>
  <c r="Y78"/>
  <c r="Z78" s="1"/>
  <c r="Y76"/>
  <c r="Z76" s="1"/>
  <c r="Y74"/>
  <c r="Z74" s="1"/>
  <c r="Y72"/>
  <c r="Z72" s="1"/>
  <c r="Y70"/>
  <c r="Z70" s="1"/>
  <c r="Y68"/>
  <c r="Z68" s="1"/>
  <c r="Y66"/>
  <c r="Z66" s="1"/>
  <c r="Y64"/>
  <c r="Z64" s="1"/>
  <c r="Y62"/>
  <c r="Z62" s="1"/>
  <c r="Y60"/>
  <c r="Z60" s="1"/>
  <c r="Y58"/>
  <c r="Z58" s="1"/>
  <c r="Y56"/>
  <c r="Z56" s="1"/>
  <c r="Y54"/>
  <c r="Z54" s="1"/>
  <c r="Y52"/>
  <c r="Z52" s="1"/>
  <c r="Y50"/>
  <c r="Z50" s="1"/>
  <c r="Y48"/>
  <c r="Z48" s="1"/>
  <c r="Y46"/>
  <c r="Z46" s="1"/>
  <c r="Y44"/>
  <c r="Z44" s="1"/>
  <c r="Y42"/>
  <c r="Z42" s="1"/>
  <c r="Y40"/>
  <c r="Z40" s="1"/>
  <c r="Y38"/>
  <c r="Z38" s="1"/>
  <c r="Y36"/>
  <c r="Z36" s="1"/>
  <c r="Y34"/>
  <c r="Z34" s="1"/>
  <c r="Y32"/>
  <c r="Z32" s="1"/>
  <c r="Y30"/>
  <c r="Z30" s="1"/>
  <c r="Y28"/>
  <c r="Z28" s="1"/>
  <c r="Y26"/>
  <c r="Z26" s="1"/>
  <c r="Y24"/>
  <c r="Z24" s="1"/>
  <c r="Y22"/>
  <c r="Z22" s="1"/>
  <c r="Y20"/>
  <c r="Z20" s="1"/>
  <c r="AA20" s="1"/>
  <c r="Y19"/>
  <c r="Y109"/>
  <c r="Z109" s="1"/>
  <c r="Y107"/>
  <c r="Z107" s="1"/>
  <c r="Y105"/>
  <c r="Z105" s="1"/>
  <c r="Y103"/>
  <c r="Z103" s="1"/>
  <c r="Y101"/>
  <c r="Z101" s="1"/>
  <c r="Y99"/>
  <c r="Z99" s="1"/>
  <c r="Y97"/>
  <c r="Z97" s="1"/>
  <c r="Y95"/>
  <c r="Z95" s="1"/>
  <c r="Y93"/>
  <c r="Z93" s="1"/>
  <c r="Y91"/>
  <c r="Z91" s="1"/>
  <c r="Y89"/>
  <c r="Z89" s="1"/>
  <c r="Y87"/>
  <c r="Z87" s="1"/>
  <c r="Y85"/>
  <c r="Z85" s="1"/>
  <c r="Y83"/>
  <c r="Z83" s="1"/>
  <c r="Y81"/>
  <c r="Z81" s="1"/>
  <c r="Y79"/>
  <c r="Z79" s="1"/>
  <c r="Y77"/>
  <c r="Z77" s="1"/>
  <c r="Y75"/>
  <c r="Z75" s="1"/>
  <c r="Y73"/>
  <c r="Z73" s="1"/>
  <c r="Y71"/>
  <c r="Z71" s="1"/>
  <c r="Y69"/>
  <c r="Z69" s="1"/>
  <c r="Y67"/>
  <c r="Z67" s="1"/>
  <c r="Y65"/>
  <c r="Z65" s="1"/>
  <c r="Y63"/>
  <c r="Z63" s="1"/>
  <c r="Y61"/>
  <c r="Z61" s="1"/>
  <c r="Y59"/>
  <c r="Z59" s="1"/>
  <c r="Y57"/>
  <c r="Z57" s="1"/>
  <c r="Y55"/>
  <c r="Z55" s="1"/>
  <c r="Y53"/>
  <c r="Z53" s="1"/>
  <c r="Y51"/>
  <c r="Z51" s="1"/>
  <c r="Y49"/>
  <c r="Z49" s="1"/>
  <c r="Y47"/>
  <c r="Z47" s="1"/>
  <c r="Y45"/>
  <c r="Z45" s="1"/>
  <c r="Y43"/>
  <c r="Z43" s="1"/>
  <c r="Y41"/>
  <c r="Z41" s="1"/>
  <c r="Y39"/>
  <c r="Z39" s="1"/>
  <c r="Y37"/>
  <c r="Z37" s="1"/>
  <c r="Y35"/>
  <c r="Z35" s="1"/>
  <c r="Y33"/>
  <c r="Z33" s="1"/>
  <c r="Y31"/>
  <c r="Z31" s="1"/>
  <c r="Y29"/>
  <c r="Z29" s="1"/>
  <c r="Y27"/>
  <c r="Z27" s="1"/>
  <c r="Y25"/>
  <c r="Z25" s="1"/>
  <c r="Y23"/>
  <c r="Z23" s="1"/>
  <c r="Y21"/>
  <c r="Z21" s="1"/>
  <c r="AA21" s="1"/>
  <c r="T24" l="1"/>
  <c r="D24"/>
  <c r="F24"/>
  <c r="H24"/>
  <c r="U24"/>
  <c r="E24"/>
  <c r="I24"/>
  <c r="G24"/>
  <c r="N24" s="1"/>
  <c r="V23"/>
  <c r="M23"/>
  <c r="A25"/>
  <c r="AA22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T25" l="1"/>
  <c r="D25"/>
  <c r="F25"/>
  <c r="H25"/>
  <c r="U25"/>
  <c r="G25"/>
  <c r="N25" s="1"/>
  <c r="E25"/>
  <c r="I25"/>
  <c r="V24"/>
  <c r="M24"/>
  <c r="A26"/>
  <c r="T26" l="1"/>
  <c r="D26"/>
  <c r="F26"/>
  <c r="H26"/>
  <c r="U26"/>
  <c r="E26"/>
  <c r="I26"/>
  <c r="G26"/>
  <c r="N26" s="1"/>
  <c r="V25"/>
  <c r="M25"/>
  <c r="A27"/>
  <c r="T27" l="1"/>
  <c r="D27"/>
  <c r="F27"/>
  <c r="H27"/>
  <c r="U27"/>
  <c r="G27"/>
  <c r="N27" s="1"/>
  <c r="E27"/>
  <c r="I27"/>
  <c r="V26"/>
  <c r="M26"/>
  <c r="A28"/>
  <c r="V27" l="1"/>
  <c r="T28"/>
  <c r="D28"/>
  <c r="F28"/>
  <c r="H28"/>
  <c r="U28"/>
  <c r="E28"/>
  <c r="I28"/>
  <c r="G28"/>
  <c r="N28" s="1"/>
  <c r="M27"/>
  <c r="A29"/>
  <c r="M28" l="1"/>
  <c r="T29"/>
  <c r="D29"/>
  <c r="F29"/>
  <c r="H29"/>
  <c r="U29"/>
  <c r="G29"/>
  <c r="N29" s="1"/>
  <c r="E29"/>
  <c r="I29"/>
  <c r="V28"/>
  <c r="A30"/>
  <c r="V29" l="1"/>
  <c r="T30"/>
  <c r="D30"/>
  <c r="F30"/>
  <c r="H30"/>
  <c r="U30"/>
  <c r="E30"/>
  <c r="I30"/>
  <c r="G30"/>
  <c r="N30" s="1"/>
  <c r="M29"/>
  <c r="A31"/>
  <c r="T31" l="1"/>
  <c r="D31"/>
  <c r="F31"/>
  <c r="H31"/>
  <c r="U31"/>
  <c r="G31"/>
  <c r="N31" s="1"/>
  <c r="E31"/>
  <c r="I31"/>
  <c r="M30"/>
  <c r="V30"/>
  <c r="A32"/>
  <c r="T32" l="1"/>
  <c r="D32"/>
  <c r="F32"/>
  <c r="H32"/>
  <c r="U32"/>
  <c r="E32"/>
  <c r="I32"/>
  <c r="G32"/>
  <c r="N32" s="1"/>
  <c r="V31"/>
  <c r="M31"/>
  <c r="A33"/>
  <c r="M32" l="1"/>
  <c r="T33"/>
  <c r="D33"/>
  <c r="F33"/>
  <c r="H33"/>
  <c r="U33"/>
  <c r="G33"/>
  <c r="N33" s="1"/>
  <c r="E33"/>
  <c r="I33"/>
  <c r="V32"/>
  <c r="A34"/>
  <c r="T34" l="1"/>
  <c r="D34"/>
  <c r="F34"/>
  <c r="H34"/>
  <c r="U34"/>
  <c r="E34"/>
  <c r="I34"/>
  <c r="G34"/>
  <c r="N34" s="1"/>
  <c r="V33"/>
  <c r="M33"/>
  <c r="A35"/>
  <c r="T35" l="1"/>
  <c r="D35"/>
  <c r="F35"/>
  <c r="H35"/>
  <c r="U35"/>
  <c r="G35"/>
  <c r="N35" s="1"/>
  <c r="E35"/>
  <c r="I35"/>
  <c r="V34"/>
  <c r="M34"/>
  <c r="A36"/>
  <c r="T36" l="1"/>
  <c r="D36"/>
  <c r="F36"/>
  <c r="H36"/>
  <c r="U36"/>
  <c r="E36"/>
  <c r="I36"/>
  <c r="G36"/>
  <c r="N36" s="1"/>
  <c r="V35"/>
  <c r="M35"/>
  <c r="A37"/>
  <c r="T37" l="1"/>
  <c r="D37"/>
  <c r="F37"/>
  <c r="H37"/>
  <c r="U37"/>
  <c r="G37"/>
  <c r="N37" s="1"/>
  <c r="E37"/>
  <c r="I37"/>
  <c r="V36"/>
  <c r="M36"/>
  <c r="A38"/>
  <c r="V37" l="1"/>
  <c r="T38"/>
  <c r="D38"/>
  <c r="F38"/>
  <c r="H38"/>
  <c r="U38"/>
  <c r="E38"/>
  <c r="I38"/>
  <c r="G38"/>
  <c r="N38" s="1"/>
  <c r="M37"/>
  <c r="A39"/>
  <c r="M38" l="1"/>
  <c r="T39"/>
  <c r="D39"/>
  <c r="F39"/>
  <c r="H39"/>
  <c r="U39"/>
  <c r="G39"/>
  <c r="N39" s="1"/>
  <c r="E39"/>
  <c r="I39"/>
  <c r="V38"/>
  <c r="A40"/>
  <c r="T40" l="1"/>
  <c r="D40"/>
  <c r="F40"/>
  <c r="H40"/>
  <c r="U40"/>
  <c r="E40"/>
  <c r="I40"/>
  <c r="G40"/>
  <c r="N40" s="1"/>
  <c r="M39"/>
  <c r="V39"/>
  <c r="A41"/>
  <c r="V40" l="1"/>
  <c r="T41"/>
  <c r="D41"/>
  <c r="F41"/>
  <c r="H41"/>
  <c r="U41"/>
  <c r="G41"/>
  <c r="N41" s="1"/>
  <c r="E41"/>
  <c r="I41"/>
  <c r="M40"/>
  <c r="A42"/>
  <c r="T42" l="1"/>
  <c r="D42"/>
  <c r="F42"/>
  <c r="H42"/>
  <c r="U42"/>
  <c r="E42"/>
  <c r="I42"/>
  <c r="G42"/>
  <c r="N42" s="1"/>
  <c r="M41"/>
  <c r="V41"/>
  <c r="A43"/>
  <c r="T43" l="1"/>
  <c r="D43"/>
  <c r="F43"/>
  <c r="H43"/>
  <c r="U43"/>
  <c r="G43"/>
  <c r="N43" s="1"/>
  <c r="E43"/>
  <c r="I43"/>
  <c r="V42"/>
  <c r="M42"/>
  <c r="A44"/>
  <c r="T44" l="1"/>
  <c r="D44"/>
  <c r="F44"/>
  <c r="H44"/>
  <c r="U44"/>
  <c r="E44"/>
  <c r="I44"/>
  <c r="G44"/>
  <c r="N44" s="1"/>
  <c r="V43"/>
  <c r="M43"/>
  <c r="V44" l="1"/>
  <c r="M44"/>
</calcChain>
</file>

<file path=xl/comments1.xml><?xml version="1.0" encoding="utf-8"?>
<comments xmlns="http://schemas.openxmlformats.org/spreadsheetml/2006/main">
  <authors>
    <author>Fairchild</author>
    <author>Ian</author>
  </authors>
  <commentList>
    <comment ref="G4" authorId="0">
      <text>
        <r>
          <rPr>
            <b/>
            <sz val="8"/>
            <color indexed="81"/>
            <rFont val="Tahoma"/>
            <family val="2"/>
          </rPr>
          <t>Fairchild:</t>
        </r>
        <r>
          <rPr>
            <sz val="8"/>
            <color indexed="81"/>
            <rFont val="Tahoma"/>
            <family val="2"/>
          </rPr>
          <t xml:space="preserve">
Zhang et al 1995 (5-25 degrees)
</t>
        </r>
      </text>
    </comment>
    <comment ref="H4" authorId="0">
      <text>
        <r>
          <rPr>
            <b/>
            <sz val="8"/>
            <color indexed="81"/>
            <rFont val="Tahoma"/>
            <family val="2"/>
          </rPr>
          <t>Fairchild:</t>
        </r>
        <r>
          <rPr>
            <sz val="8"/>
            <color indexed="81"/>
            <rFont val="Tahoma"/>
            <family val="2"/>
          </rPr>
          <t xml:space="preserve">
Szaran, 1997</t>
        </r>
      </text>
    </comment>
    <comment ref="L4" authorId="0">
      <text>
        <r>
          <rPr>
            <b/>
            <sz val="8"/>
            <color indexed="81"/>
            <rFont val="Tahoma"/>
            <family val="2"/>
          </rPr>
          <t>Fairchild:</t>
        </r>
        <r>
          <rPr>
            <sz val="8"/>
            <color indexed="81"/>
            <rFont val="Tahoma"/>
            <family val="2"/>
          </rPr>
          <t xml:space="preserve">
Szaran, 1997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value corrected from Clark and Fritz; the value given by Muhlinghaus makes the line plot close to the Kim et al. (1997) line</t>
        </r>
      </text>
    </comment>
  </commentList>
</comments>
</file>

<file path=xl/sharedStrings.xml><?xml version="1.0" encoding="utf-8"?>
<sst xmlns="http://schemas.openxmlformats.org/spreadsheetml/2006/main" count="112" uniqueCount="66">
  <si>
    <t>Rayleigh Fractionation expression:</t>
  </si>
  <si>
    <t>F = fraction of carbon remaining in the system</t>
  </si>
  <si>
    <t>T</t>
  </si>
  <si>
    <t>Y</t>
  </si>
  <si>
    <t>Degassing?</t>
  </si>
  <si>
    <t>N</t>
  </si>
  <si>
    <t>CaCO3 precipitation?</t>
  </si>
  <si>
    <t>Predicted overall fractionation:</t>
  </si>
  <si>
    <r>
      <t xml:space="preserve">Temperature </t>
    </r>
    <r>
      <rPr>
        <sz val="10"/>
        <rFont val="Arial"/>
        <family val="2"/>
      </rPr>
      <t>°</t>
    </r>
    <r>
      <rPr>
        <sz val="10"/>
        <rFont val="Arial"/>
        <family val="2"/>
      </rPr>
      <t xml:space="preserve"> C</t>
    </r>
  </si>
  <si>
    <t>1000lnalpha(CO2-HCO3)</t>
  </si>
  <si>
    <t>1000lnalpha(CaCO3-HCO3)</t>
  </si>
  <si>
    <t>Bespoke alpha</t>
  </si>
  <si>
    <t>Overall eta</t>
  </si>
  <si>
    <t>Overall alpha</t>
  </si>
  <si>
    <t>(Kelvin)</t>
  </si>
  <si>
    <t>Celsius</t>
  </si>
  <si>
    <t>F</t>
  </si>
  <si>
    <t>Original source</t>
  </si>
  <si>
    <t>Isotopes</t>
  </si>
  <si>
    <t>X</t>
  </si>
  <si>
    <t>a</t>
  </si>
  <si>
    <t>b</t>
  </si>
  <si>
    <t>c</t>
  </si>
  <si>
    <t>Mook &amp; De Vries (2000)</t>
  </si>
  <si>
    <r>
      <t>13</t>
    </r>
    <r>
      <rPr>
        <sz val="10"/>
        <color theme="1"/>
        <rFont val="Times New Roman"/>
        <family val="1"/>
      </rPr>
      <t>C/</t>
    </r>
    <r>
      <rPr>
        <vertAlign val="superscript"/>
        <sz val="10"/>
        <color theme="1"/>
        <rFont val="Times New Roman"/>
        <family val="1"/>
      </rPr>
      <t>12</t>
    </r>
    <r>
      <rPr>
        <sz val="10"/>
        <color theme="1"/>
        <rFont val="Times New Roman"/>
        <family val="1"/>
      </rPr>
      <t>C</t>
    </r>
  </si>
  <si>
    <r>
      <t>CaCO</t>
    </r>
    <r>
      <rPr>
        <vertAlign val="subscript"/>
        <sz val="10"/>
        <color theme="1"/>
        <rFont val="Times New Roman"/>
        <family val="1"/>
      </rPr>
      <t>3</t>
    </r>
  </si>
  <si>
    <r>
      <t>HCO</t>
    </r>
    <r>
      <rPr>
        <vertAlign val="subscript"/>
        <sz val="10"/>
        <color theme="1"/>
        <rFont val="Times New Roman"/>
        <family val="1"/>
      </rPr>
      <t>3</t>
    </r>
    <r>
      <rPr>
        <vertAlign val="superscript"/>
        <sz val="10"/>
        <color theme="1"/>
        <rFont val="Times New Roman"/>
        <family val="1"/>
      </rPr>
      <t>-</t>
    </r>
  </si>
  <si>
    <t>Mook et al. (1974)</t>
  </si>
  <si>
    <r>
      <t>CO</t>
    </r>
    <r>
      <rPr>
        <vertAlign val="subscript"/>
        <sz val="10"/>
        <color theme="1"/>
        <rFont val="Times New Roman"/>
        <family val="1"/>
      </rPr>
      <t>2(gas)</t>
    </r>
  </si>
  <si>
    <t>O’Neil et al. (1969)</t>
  </si>
  <si>
    <r>
      <t>18</t>
    </r>
    <r>
      <rPr>
        <sz val="10"/>
        <color theme="1"/>
        <rFont val="Times New Roman"/>
        <family val="1"/>
      </rPr>
      <t>O/</t>
    </r>
    <r>
      <rPr>
        <vertAlign val="superscript"/>
        <sz val="10"/>
        <color theme="1"/>
        <rFont val="Times New Roman"/>
        <family val="1"/>
      </rPr>
      <t>16</t>
    </r>
    <r>
      <rPr>
        <sz val="10"/>
        <color theme="1"/>
        <rFont val="Times New Roman"/>
        <family val="1"/>
      </rPr>
      <t>O</t>
    </r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</si>
  <si>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</si>
  <si>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t>Beck et al. (2005)</t>
  </si>
  <si>
    <r>
      <t>CO</t>
    </r>
    <r>
      <rPr>
        <vertAlign val="subscript"/>
        <sz val="10"/>
        <color theme="1"/>
        <rFont val="Times New Roman"/>
        <family val="1"/>
      </rPr>
      <t>2(aqueous)</t>
    </r>
  </si>
  <si>
    <t>Thorstenson &amp; Parkhurst (2004)</t>
  </si>
  <si>
    <r>
      <t xml:space="preserve">e </t>
    </r>
    <r>
      <rPr>
        <sz val="12"/>
        <color theme="1"/>
        <rFont val="Times New Roman"/>
        <family val="1"/>
      </rPr>
      <t>(or 10</t>
    </r>
    <r>
      <rPr>
        <vertAlign val="superscript"/>
        <sz val="12"/>
        <color theme="1"/>
        <rFont val="Times New Roman"/>
        <family val="1"/>
      </rPr>
      <t xml:space="preserve">3 </t>
    </r>
    <r>
      <rPr>
        <sz val="12"/>
        <color theme="1"/>
        <rFont val="Times New Roman"/>
        <family val="1"/>
      </rPr>
      <t>ln</t>
    </r>
    <r>
      <rPr>
        <sz val="12"/>
        <color theme="1"/>
        <rFont val="Symbol"/>
        <family val="1"/>
        <charset val="2"/>
      </rPr>
      <t xml:space="preserve">a) = </t>
    </r>
    <r>
      <rPr>
        <sz val="12"/>
        <color theme="1"/>
        <rFont val="Times New Roman"/>
        <family val="1"/>
      </rPr>
      <t>a (10</t>
    </r>
    <r>
      <rPr>
        <vertAlign val="super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>/T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 + b (10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/T) + c</t>
    </r>
  </si>
  <si>
    <t xml:space="preserve">where X and Y refer to </t>
  </si>
  <si>
    <r>
      <t>a</t>
    </r>
    <r>
      <rPr>
        <vertAlign val="subscript"/>
        <sz val="12"/>
        <color theme="1"/>
        <rFont val="Times New Roman"/>
        <family val="1"/>
      </rPr>
      <t>X-Y</t>
    </r>
  </si>
  <si>
    <r>
      <t>e</t>
    </r>
    <r>
      <rPr>
        <vertAlign val="superscript"/>
        <sz val="14"/>
        <rFont val="Arial"/>
        <family val="2"/>
      </rPr>
      <t>13</t>
    </r>
  </si>
  <si>
    <r>
      <t>e</t>
    </r>
    <r>
      <rPr>
        <vertAlign val="superscript"/>
        <sz val="14"/>
        <rFont val="Arial"/>
        <family val="2"/>
      </rPr>
      <t>18</t>
    </r>
  </si>
  <si>
    <t>Majoube (1971)</t>
  </si>
  <si>
    <r>
      <t>e</t>
    </r>
    <r>
      <rPr>
        <vertAlign val="superscript"/>
        <sz val="14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</si>
  <si>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r>
      <t>2</t>
    </r>
    <r>
      <rPr>
        <sz val="10"/>
        <color theme="1"/>
        <rFont val="Times New Roman"/>
        <family val="1"/>
      </rPr>
      <t>H/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H</t>
    </r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</si>
  <si>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(liquid)</t>
    </r>
  </si>
  <si>
    <r>
      <t>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(vapour)</t>
    </r>
  </si>
  <si>
    <r>
      <t>e</t>
    </r>
    <r>
      <rPr>
        <vertAlign val="superscript"/>
        <sz val="14"/>
        <rFont val="Arial"/>
        <family val="2"/>
      </rPr>
      <t>2/</t>
    </r>
    <r>
      <rPr>
        <sz val="14"/>
        <rFont val="Symbol"/>
        <family val="1"/>
        <charset val="2"/>
      </rPr>
      <t>e</t>
    </r>
    <r>
      <rPr>
        <vertAlign val="superscript"/>
        <sz val="14"/>
        <rFont val="Arial"/>
        <family val="2"/>
      </rPr>
      <t>18</t>
    </r>
  </si>
  <si>
    <t>PDB</t>
  </si>
  <si>
    <t>SMOW</t>
  </si>
  <si>
    <t>SMOW-PDB conversion</t>
  </si>
  <si>
    <r>
      <t xml:space="preserve">Data compiled by Mühlinghaus et al. (2009) for the carbonate system is shown for </t>
    </r>
    <r>
      <rPr>
        <sz val="12"/>
        <color theme="1"/>
        <rFont val="Symbol"/>
        <family val="1"/>
        <charset val="2"/>
      </rPr>
      <t>a</t>
    </r>
    <r>
      <rPr>
        <vertAlign val="subscript"/>
        <sz val="12"/>
        <color theme="1"/>
        <rFont val="Times New Roman"/>
        <family val="1"/>
      </rPr>
      <t>X-Y</t>
    </r>
    <r>
      <rPr>
        <sz val="12"/>
        <color theme="1"/>
        <rFont val="Times New Roman"/>
        <family val="1"/>
      </rPr>
      <t>.</t>
    </r>
  </si>
  <si>
    <r>
      <t>The diagram also shows the consequences of CaCO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precipitation accompanying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-outgassing faster than the typical exchange time of several minutes between HCO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-</t>
    </r>
    <r>
      <rPr>
        <sz val="12"/>
        <color theme="1"/>
        <rFont val="Times New Roman"/>
        <family val="1"/>
      </rPr>
      <t xml:space="preserve"> and 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(Scholz et al. 2009).  For example at 10 °C, using the values plotted on the diagram, let us calculate the effects of removal of 10% of the HCO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-</t>
    </r>
    <r>
      <rPr>
        <sz val="12"/>
        <color theme="1"/>
        <rFont val="Times New Roman"/>
        <family val="1"/>
      </rPr>
      <t xml:space="preserve"> reservoir:</t>
    </r>
  </si>
  <si>
    <t xml:space="preserve">The reaction is: </t>
  </si>
  <si>
    <r>
      <t xml:space="preserve"> 20 HCO</t>
    </r>
    <r>
      <rPr>
        <vertAlign val="subscript"/>
        <sz val="12"/>
        <color theme="1"/>
        <rFont val="Times New Roman"/>
        <family val="1"/>
      </rPr>
      <t>3(initial)</t>
    </r>
    <r>
      <rPr>
        <vertAlign val="superscript"/>
        <sz val="12"/>
        <color theme="1"/>
        <rFont val="Times New Roman"/>
        <family val="1"/>
      </rPr>
      <t xml:space="preserve">- </t>
    </r>
    <r>
      <rPr>
        <sz val="12"/>
        <color theme="1"/>
        <rFont val="Wingdings"/>
        <charset val="2"/>
      </rPr>
      <t>à</t>
    </r>
    <r>
      <rPr>
        <sz val="12"/>
        <color theme="1"/>
        <rFont val="Times New Roman"/>
        <family val="1"/>
      </rPr>
      <t xml:space="preserve"> CO</t>
    </r>
    <r>
      <rPr>
        <vertAlign val="subscript"/>
        <sz val="12"/>
        <color theme="1"/>
        <rFont val="Times New Roman"/>
        <family val="1"/>
      </rPr>
      <t>2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+ CaCO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+ 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+ 18 HCO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-</t>
    </r>
    <r>
      <rPr>
        <vertAlign val="subscript"/>
        <sz val="12"/>
        <color theme="1"/>
        <rFont val="Times New Roman"/>
        <family val="1"/>
      </rPr>
      <t>(residual)</t>
    </r>
  </si>
  <si>
    <r>
      <t>d</t>
    </r>
    <r>
      <rPr>
        <vertAlign val="superscript"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O compositions: </t>
    </r>
  </si>
  <si>
    <r>
      <t xml:space="preserve"> 60 (34.19)  =  2 (38.41) +3 (31.28)+ 0 + 54 (HCO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-</t>
    </r>
    <r>
      <rPr>
        <vertAlign val="subscript"/>
        <sz val="12"/>
        <color theme="1"/>
        <rFont val="Times New Roman"/>
        <family val="1"/>
      </rPr>
      <t>(residual)</t>
    </r>
    <r>
      <rPr>
        <sz val="12"/>
        <color theme="1"/>
        <rFont val="Times New Roman"/>
        <family val="1"/>
      </rPr>
      <t>)</t>
    </r>
  </si>
  <si>
    <r>
      <t>(HCO</t>
    </r>
    <r>
      <rPr>
        <vertAlign val="subscript"/>
        <sz val="12"/>
        <color theme="1"/>
        <rFont val="Times New Roman"/>
        <family val="1"/>
      </rPr>
      <t>3</t>
    </r>
    <r>
      <rPr>
        <vertAlign val="superscript"/>
        <sz val="12"/>
        <color theme="1"/>
        <rFont val="Times New Roman"/>
        <family val="1"/>
      </rPr>
      <t>-</t>
    </r>
    <r>
      <rPr>
        <vertAlign val="subscript"/>
        <sz val="12"/>
        <color theme="1"/>
        <rFont val="Times New Roman"/>
        <family val="1"/>
      </rPr>
      <t>(residual)</t>
    </r>
    <r>
      <rPr>
        <sz val="12"/>
        <color theme="1"/>
        <rFont val="Times New Roman"/>
        <family val="1"/>
      </rPr>
      <t xml:space="preserve">) = </t>
    </r>
  </si>
  <si>
    <t>Not shown by</t>
  </si>
  <si>
    <t>Muhlinghaus</t>
  </si>
  <si>
    <r>
      <t>CO</t>
    </r>
    <r>
      <rPr>
        <vertAlign val="subscript"/>
        <sz val="10"/>
        <color theme="1"/>
        <rFont val="Times New Roman"/>
        <family val="1"/>
      </rPr>
      <t>3</t>
    </r>
    <r>
      <rPr>
        <vertAlign val="superscript"/>
        <sz val="10"/>
        <color theme="1"/>
        <rFont val="Times New Roman"/>
        <family val="1"/>
      </rPr>
      <t>2-</t>
    </r>
  </si>
  <si>
    <t>Vogel et al (1970)+Mook et al (1974)</t>
  </si>
  <si>
    <t>Kim &amp; O'Neil (1997)</t>
  </si>
  <si>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t</t>
    </r>
  </si>
  <si>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o</t>
    </r>
  </si>
  <si>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Cremoved(t)</t>
    </r>
  </si>
  <si>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Cremoved (cumulative)</t>
    </r>
  </si>
  <si>
    <r>
      <t>log(1+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/1000)=log(1+</t>
    </r>
    <r>
      <rPr>
        <sz val="10"/>
        <rFont val="Symbol"/>
        <family val="1"/>
        <charset val="2"/>
      </rPr>
      <t>d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>/1000)+(alpha-1)logF</t>
    </r>
  </si>
</sst>
</file>

<file path=xl/styles.xml><?xml version="1.0" encoding="utf-8"?>
<styleSheet xmlns="http://schemas.openxmlformats.org/spreadsheetml/2006/main">
  <numFmts count="3">
    <numFmt numFmtId="6" formatCode="&quot;£&quot;#,##0;[Red]\-&quot;£&quot;#,##0"/>
    <numFmt numFmtId="164" formatCode="0.000"/>
    <numFmt numFmtId="165" formatCode="_-[$€-2]\ * #,##0.00_-;\-[$€-2]\ * #,##0.00_-;_-[$€-2]\ * &quot;-&quot;??_-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Symbol"/>
      <family val="1"/>
      <charset val="2"/>
    </font>
    <font>
      <vertAlign val="superscript"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MS Sans Serif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1"/>
      <name val="Wingdings"/>
      <charset val="2"/>
    </font>
    <font>
      <b/>
      <sz val="9"/>
      <color indexed="81"/>
      <name val="Tahoma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450666829432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3" fillId="2" borderId="1" applyNumberFormat="0" applyFont="0" applyAlignment="0" applyProtection="0"/>
    <xf numFmtId="0" fontId="12" fillId="0" borderId="0"/>
    <xf numFmtId="6" fontId="12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1" applyFont="1"/>
    <xf numFmtId="0" fontId="4" fillId="0" borderId="0" xfId="1"/>
    <xf numFmtId="0" fontId="6" fillId="0" borderId="0" xfId="1" applyFont="1"/>
    <xf numFmtId="4" fontId="4" fillId="0" borderId="0" xfId="1" applyNumberFormat="1"/>
    <xf numFmtId="2" fontId="4" fillId="0" borderId="0" xfId="1" applyNumberFormat="1"/>
    <xf numFmtId="0" fontId="4" fillId="0" borderId="0" xfId="2"/>
    <xf numFmtId="0" fontId="4" fillId="0" borderId="0" xfId="2" applyFont="1"/>
    <xf numFmtId="1" fontId="4" fillId="0" borderId="0" xfId="2" applyNumberFormat="1"/>
    <xf numFmtId="2" fontId="4" fillId="0" borderId="0" xfId="2" applyNumberFormat="1"/>
    <xf numFmtId="164" fontId="4" fillId="0" borderId="0" xfId="2" applyNumberFormat="1"/>
    <xf numFmtId="0" fontId="4" fillId="0" borderId="0" xfId="1" applyFont="1"/>
    <xf numFmtId="4" fontId="4" fillId="0" borderId="0" xfId="1" applyNumberFormat="1" applyFont="1"/>
    <xf numFmtId="4" fontId="7" fillId="0" borderId="0" xfId="1" applyNumberFormat="1" applyFont="1"/>
    <xf numFmtId="2" fontId="7" fillId="0" borderId="0" xfId="1" applyNumberFormat="1" applyFont="1"/>
    <xf numFmtId="2" fontId="6" fillId="0" borderId="0" xfId="1" applyNumberFormat="1" applyFont="1"/>
    <xf numFmtId="0" fontId="6" fillId="3" borderId="0" xfId="1" applyFont="1" applyFill="1"/>
    <xf numFmtId="0" fontId="4" fillId="0" borderId="0" xfId="1" applyFont="1" applyAlignment="1">
      <alignment horizontal="left"/>
    </xf>
    <xf numFmtId="2" fontId="0" fillId="0" borderId="0" xfId="0" applyNumberFormat="1"/>
    <xf numFmtId="2" fontId="8" fillId="0" borderId="0" xfId="0" applyNumberFormat="1" applyFont="1"/>
    <xf numFmtId="0" fontId="4" fillId="0" borderId="0" xfId="1" applyFont="1" applyAlignment="1">
      <alignment horizontal="right"/>
    </xf>
    <xf numFmtId="2" fontId="4" fillId="4" borderId="0" xfId="1" applyNumberFormat="1" applyFill="1"/>
    <xf numFmtId="0" fontId="0" fillId="0" borderId="0" xfId="0" applyFill="1"/>
    <xf numFmtId="0" fontId="13" fillId="0" borderId="2" xfId="0" applyFont="1" applyBorder="1" applyAlignment="1">
      <alignment horizontal="center" vertical="top" wrapText="1"/>
    </xf>
    <xf numFmtId="0" fontId="16" fillId="0" borderId="0" xfId="0" applyFont="1"/>
    <xf numFmtId="0" fontId="14" fillId="0" borderId="2" xfId="0" applyFont="1" applyBorder="1" applyAlignment="1">
      <alignment horizontal="center" vertical="top" wrapText="1"/>
    </xf>
    <xf numFmtId="0" fontId="4" fillId="0" borderId="0" xfId="1" applyBorder="1"/>
    <xf numFmtId="2" fontId="8" fillId="0" borderId="0" xfId="0" applyNumberFormat="1" applyFont="1" applyBorder="1"/>
    <xf numFmtId="2" fontId="8" fillId="0" borderId="3" xfId="0" applyNumberFormat="1" applyFont="1" applyBorder="1"/>
    <xf numFmtId="2" fontId="4" fillId="0" borderId="4" xfId="0" applyNumberFormat="1" applyFont="1" applyBorder="1"/>
    <xf numFmtId="2" fontId="8" fillId="0" borderId="5" xfId="0" applyNumberFormat="1" applyFont="1" applyBorder="1"/>
    <xf numFmtId="2" fontId="0" fillId="0" borderId="6" xfId="0" applyNumberFormat="1" applyBorder="1"/>
    <xf numFmtId="2" fontId="0" fillId="0" borderId="0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7" fillId="0" borderId="0" xfId="0" applyFont="1"/>
    <xf numFmtId="0" fontId="4" fillId="5" borderId="0" xfId="1" applyFill="1"/>
    <xf numFmtId="0" fontId="13" fillId="5" borderId="2" xfId="0" applyFont="1" applyFill="1" applyBorder="1" applyAlignment="1">
      <alignment horizontal="center" vertical="top" wrapText="1"/>
    </xf>
    <xf numFmtId="2" fontId="8" fillId="5" borderId="0" xfId="0" applyNumberFormat="1" applyFont="1" applyFill="1"/>
    <xf numFmtId="2" fontId="0" fillId="5" borderId="0" xfId="0" applyNumberFormat="1" applyFill="1"/>
    <xf numFmtId="0" fontId="14" fillId="5" borderId="2" xfId="0" applyFont="1" applyFill="1" applyBorder="1" applyAlignment="1">
      <alignment horizontal="center" vertical="top" wrapText="1"/>
    </xf>
    <xf numFmtId="0" fontId="13" fillId="6" borderId="2" xfId="0" applyFont="1" applyFill="1" applyBorder="1" applyAlignment="1">
      <alignment horizontal="center" vertical="top" wrapText="1"/>
    </xf>
    <xf numFmtId="0" fontId="2" fillId="0" borderId="0" xfId="1" applyFont="1"/>
    <xf numFmtId="0" fontId="2" fillId="0" borderId="0" xfId="1" applyFont="1" applyBorder="1"/>
    <xf numFmtId="4" fontId="1" fillId="0" borderId="0" xfId="1" applyNumberFormat="1" applyFont="1"/>
    <xf numFmtId="2" fontId="1" fillId="0" borderId="0" xfId="1" applyNumberFormat="1" applyFont="1"/>
    <xf numFmtId="2" fontId="1" fillId="0" borderId="0" xfId="1" applyNumberFormat="1" applyFont="1" applyAlignment="1">
      <alignment wrapText="1"/>
    </xf>
    <xf numFmtId="0" fontId="1" fillId="0" borderId="0" xfId="1" applyFont="1"/>
  </cellXfs>
  <cellStyles count="14">
    <cellStyle name="Euro" xfId="3"/>
    <cellStyle name="Migliaia (0)_$$-AQUAPAST" xfId="4"/>
    <cellStyle name="Normal" xfId="0" builtinId="0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_thermcon_Ernesto d13C modelling" xfId="2"/>
    <cellStyle name="Normale_ACQ-ER" xfId="10"/>
    <cellStyle name="Note 2" xfId="11"/>
    <cellStyle name="Standard_Export (Box10)" xfId="12"/>
    <cellStyle name="Valuta (0)_$$-AQUAPAST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153260311051222"/>
          <c:y val="4.1338483152775114E-2"/>
          <c:w val="0.7670202974207162"/>
          <c:h val="0.80433277170152873"/>
        </c:manualLayout>
      </c:layout>
      <c:scatterChart>
        <c:scatterStyle val="lineMarker"/>
        <c:ser>
          <c:idx val="2"/>
          <c:order val="0"/>
          <c:spPr>
            <a:ln w="508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data!$C$13:$C$44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</c:ser>
        <c:ser>
          <c:idx val="4"/>
          <c:order val="1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data!$O$13:$O$44</c:f>
              <c:numCache>
                <c:formatCode>0.00</c:formatCode>
                <c:ptCount val="32"/>
                <c:pt idx="0">
                  <c:v>33.585271635671404</c:v>
                </c:pt>
                <c:pt idx="1">
                  <c:v>33.344517070323889</c:v>
                </c:pt>
                <c:pt idx="2">
                  <c:v>33.105512429132133</c:v>
                </c:pt>
                <c:pt idx="3">
                  <c:v>32.868238702201623</c:v>
                </c:pt>
                <c:pt idx="4">
                  <c:v>32.632677153990471</c:v>
                </c:pt>
                <c:pt idx="5">
                  <c:v>32.398809318377914</c:v>
                </c:pt>
                <c:pt idx="6">
                  <c:v>32.166616993838659</c:v>
                </c:pt>
                <c:pt idx="7">
                  <c:v>32.051143531431023</c:v>
                </c:pt>
                <c:pt idx="8">
                  <c:v>31.936082238720729</c:v>
                </c:pt>
                <c:pt idx="9">
                  <c:v>31.707187366623984</c:v>
                </c:pt>
                <c:pt idx="10">
                  <c:v>31.479914941876949</c:v>
                </c:pt>
                <c:pt idx="11">
                  <c:v>31.254247775109476</c:v>
                </c:pt>
                <c:pt idx="12">
                  <c:v>31.030168918918918</c:v>
                </c:pt>
                <c:pt idx="13">
                  <c:v>30.807661663627435</c:v>
                </c:pt>
                <c:pt idx="14">
                  <c:v>30.586709533128321</c:v>
                </c:pt>
                <c:pt idx="15">
                  <c:v>30.367296280819048</c:v>
                </c:pt>
                <c:pt idx="16">
                  <c:v>30.149405885619096</c:v>
                </c:pt>
                <c:pt idx="17">
                  <c:v>29.933022548070269</c:v>
                </c:pt>
                <c:pt idx="18">
                  <c:v>29.718130686517782</c:v>
                </c:pt>
                <c:pt idx="19">
                  <c:v>29.504714933369968</c:v>
                </c:pt>
                <c:pt idx="20">
                  <c:v>29.292760131434825</c:v>
                </c:pt>
                <c:pt idx="21">
                  <c:v>29.082251330331552</c:v>
                </c:pt>
                <c:pt idx="22">
                  <c:v>28.87317378297525</c:v>
                </c:pt>
                <c:pt idx="23">
                  <c:v>28.665512942133077</c:v>
                </c:pt>
                <c:pt idx="24">
                  <c:v>28.459254457050243</c:v>
                </c:pt>
                <c:pt idx="25">
                  <c:v>28.254384170144029</c:v>
                </c:pt>
                <c:pt idx="26">
                  <c:v>28.050888113764422</c:v>
                </c:pt>
                <c:pt idx="27">
                  <c:v>27.848752507019654</c:v>
                </c:pt>
                <c:pt idx="28">
                  <c:v>27.647963752665248</c:v>
                </c:pt>
                <c:pt idx="29">
                  <c:v>27.448508434054986</c:v>
                </c:pt>
                <c:pt idx="30">
                  <c:v>27.250373312152504</c:v>
                </c:pt>
                <c:pt idx="31">
                  <c:v>27.05354532260192</c:v>
                </c:pt>
              </c:numCache>
            </c:numRef>
          </c:yVal>
        </c:ser>
        <c:ser>
          <c:idx val="0"/>
          <c:order val="2"/>
          <c:spPr>
            <a:ln>
              <a:noFill/>
            </a:ln>
          </c:spPr>
          <c:marker>
            <c:symbol val="none"/>
          </c:marker>
          <c:xVal>
            <c:numRef>
              <c:f>data!$P$13:$P$15</c:f>
              <c:numCache>
                <c:formatCode>0.00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30</c:v>
                </c:pt>
              </c:numCache>
            </c:numRef>
          </c:xVal>
          <c:yVal>
            <c:numRef>
              <c:f>data!$Q$13:$Q$15</c:f>
              <c:numCache>
                <c:formatCode>0.00</c:formatCode>
                <c:ptCount val="3"/>
                <c:pt idx="0">
                  <c:v>3.3181999999989387E-3</c:v>
                </c:pt>
                <c:pt idx="1">
                  <c:v>25.0028857</c:v>
                </c:pt>
                <c:pt idx="2">
                  <c:v>50.002453199999998</c:v>
                </c:pt>
              </c:numCache>
            </c:numRef>
          </c:yVal>
        </c:ser>
        <c:ser>
          <c:idx val="3"/>
          <c:order val="4"/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data!$H$13:$H$44</c:f>
              <c:numCache>
                <c:formatCode>0.00</c:formatCode>
                <c:ptCount val="32"/>
                <c:pt idx="0">
                  <c:v>45.892742806239596</c:v>
                </c:pt>
                <c:pt idx="1">
                  <c:v>45.646819625029231</c:v>
                </c:pt>
                <c:pt idx="2">
                  <c:v>45.403572807054744</c:v>
                </c:pt>
                <c:pt idx="3">
                  <c:v>45.162963657187653</c:v>
                </c:pt>
                <c:pt idx="4">
                  <c:v>44.92495417710272</c:v>
                </c:pt>
                <c:pt idx="5">
                  <c:v>44.689507050274656</c:v>
                </c:pt>
                <c:pt idx="6">
                  <c:v>44.456585627350591</c:v>
                </c:pt>
                <c:pt idx="7">
                  <c:v>44.341060780842419</c:v>
                </c:pt>
                <c:pt idx="8">
                  <c:v>44.226153911887174</c:v>
                </c:pt>
                <c:pt idx="9">
                  <c:v>43.99817654644221</c:v>
                </c:pt>
                <c:pt idx="10">
                  <c:v>43.772618799010807</c:v>
                </c:pt>
                <c:pt idx="11">
                  <c:v>43.54944654979608</c:v>
                </c:pt>
                <c:pt idx="12">
                  <c:v>43.328626278305329</c:v>
                </c:pt>
                <c:pt idx="13">
                  <c:v>43.110125050762306</c:v>
                </c:pt>
                <c:pt idx="14">
                  <c:v>42.893910507826959</c:v>
                </c:pt>
                <c:pt idx="15">
                  <c:v>42.679950852613892</c:v>
                </c:pt>
                <c:pt idx="16">
                  <c:v>42.468214839001462</c:v>
                </c:pt>
                <c:pt idx="17">
                  <c:v>42.258671760223379</c:v>
                </c:pt>
                <c:pt idx="18">
                  <c:v>42.051291437735038</c:v>
                </c:pt>
                <c:pt idx="19">
                  <c:v>41.846044210347067</c:v>
                </c:pt>
                <c:pt idx="20">
                  <c:v>41.642900923618797</c:v>
                </c:pt>
                <c:pt idx="21">
                  <c:v>41.441832919504527</c:v>
                </c:pt>
                <c:pt idx="22">
                  <c:v>41.242812026245808</c:v>
                </c:pt>
                <c:pt idx="23">
                  <c:v>41.045810548502963</c:v>
                </c:pt>
                <c:pt idx="24">
                  <c:v>40.850801257719553</c:v>
                </c:pt>
                <c:pt idx="25">
                  <c:v>40.657757382713299</c:v>
                </c:pt>
                <c:pt idx="26">
                  <c:v>40.466652600487713</c:v>
                </c:pt>
                <c:pt idx="27">
                  <c:v>40.277461027258184</c:v>
                </c:pt>
                <c:pt idx="28">
                  <c:v>40.09015720968717</c:v>
                </c:pt>
                <c:pt idx="29">
                  <c:v>39.904716116322589</c:v>
                </c:pt>
                <c:pt idx="30">
                  <c:v>39.721113129234396</c:v>
                </c:pt>
                <c:pt idx="31">
                  <c:v>39.539324035843862</c:v>
                </c:pt>
              </c:numCache>
            </c:numRef>
          </c:yVal>
        </c:ser>
        <c:ser>
          <c:idx val="5"/>
          <c:order val="5"/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data!$N$13:$N$44</c:f>
              <c:numCache>
                <c:formatCode>0.00</c:formatCode>
                <c:ptCount val="32"/>
                <c:pt idx="0">
                  <c:v>36.600874550857363</c:v>
                </c:pt>
                <c:pt idx="1">
                  <c:v>36.348120170168933</c:v>
                </c:pt>
                <c:pt idx="2">
                  <c:v>36.098116496139596</c:v>
                </c:pt>
                <c:pt idx="3">
                  <c:v>35.850823758776201</c:v>
                </c:pt>
                <c:pt idx="4">
                  <c:v>35.606202904244462</c:v>
                </c:pt>
                <c:pt idx="5">
                  <c:v>35.364215579448953</c:v>
                </c:pt>
                <c:pt idx="6">
                  <c:v>35.124824116999221</c:v>
                </c:pt>
                <c:pt idx="7">
                  <c:v>35.006090246976932</c:v>
                </c:pt>
                <c:pt idx="8">
                  <c:v>34.887991520550706</c:v>
                </c:pt>
                <c:pt idx="9">
                  <c:v>34.653681450510049</c:v>
                </c:pt>
                <c:pt idx="10">
                  <c:v>34.421858210094442</c:v>
                </c:pt>
                <c:pt idx="11">
                  <c:v>34.19248673173486</c:v>
                </c:pt>
                <c:pt idx="12">
                  <c:v>33.965532563813809</c:v>
                </c:pt>
                <c:pt idx="13">
                  <c:v>33.740961857727925</c:v>
                </c:pt>
                <c:pt idx="14">
                  <c:v>33.518741355266599</c:v>
                </c:pt>
                <c:pt idx="15">
                  <c:v>33.29883837629761</c:v>
                </c:pt>
                <c:pt idx="16">
                  <c:v>33.081220806751503</c:v>
                </c:pt>
                <c:pt idx="17">
                  <c:v>32.865857086896249</c:v>
                </c:pt>
                <c:pt idx="18">
                  <c:v>32.652716199894343</c:v>
                </c:pt>
                <c:pt idx="19">
                  <c:v>32.441767660634483</c:v>
                </c:pt>
                <c:pt idx="20">
                  <c:v>32.232981504830427</c:v>
                </c:pt>
                <c:pt idx="21">
                  <c:v>32.026328278379651</c:v>
                </c:pt>
                <c:pt idx="22">
                  <c:v>31.821779026974855</c:v>
                </c:pt>
                <c:pt idx="23">
                  <c:v>31.619305285961381</c:v>
                </c:pt>
                <c:pt idx="24">
                  <c:v>31.418879070433984</c:v>
                </c:pt>
                <c:pt idx="25">
                  <c:v>31.220472865566443</c:v>
                </c:pt>
                <c:pt idx="26">
                  <c:v>31.024059617167925</c:v>
                </c:pt>
                <c:pt idx="27">
                  <c:v>30.8296127224598</c:v>
                </c:pt>
                <c:pt idx="28">
                  <c:v>30.637106021067368</c:v>
                </c:pt>
                <c:pt idx="29">
                  <c:v>30.446513786220436</c:v>
                </c:pt>
                <c:pt idx="30">
                  <c:v>30.257810716157575</c:v>
                </c:pt>
                <c:pt idx="31">
                  <c:v>30.070971925728411</c:v>
                </c:pt>
              </c:numCache>
            </c:numRef>
          </c:yVal>
        </c:ser>
        <c:ser>
          <c:idx val="6"/>
          <c:order val="6"/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data!$M$13:$M$44</c:f>
              <c:numCache>
                <c:formatCode>0.00</c:formatCode>
                <c:ptCount val="32"/>
                <c:pt idx="0">
                  <c:v>40.416082406007078</c:v>
                </c:pt>
                <c:pt idx="1">
                  <c:v>40.205126007624614</c:v>
                </c:pt>
                <c:pt idx="2">
                  <c:v>39.996535027494659</c:v>
                </c:pt>
                <c:pt idx="3">
                  <c:v>39.790274763047321</c:v>
                </c:pt>
                <c:pt idx="4">
                  <c:v>39.586311142055848</c:v>
                </c:pt>
                <c:pt idx="5">
                  <c:v>39.384610708986258</c:v>
                </c:pt>
                <c:pt idx="6">
                  <c:v>39.185140611690343</c:v>
                </c:pt>
                <c:pt idx="7">
                  <c:v>39.086231834449983</c:v>
                </c:pt>
                <c:pt idx="8">
                  <c:v>38.987868588431638</c:v>
                </c:pt>
                <c:pt idx="9">
                  <c:v>38.792762955235276</c:v>
                </c:pt>
                <c:pt idx="10">
                  <c:v>38.599792593552472</c:v>
                </c:pt>
                <c:pt idx="11">
                  <c:v>38.408926938230515</c:v>
                </c:pt>
                <c:pt idx="12">
                  <c:v>38.220135965779967</c:v>
                </c:pt>
                <c:pt idx="13">
                  <c:v>38.033390182930468</c:v>
                </c:pt>
                <c:pt idx="14">
                  <c:v>37.84866061546726</c:v>
                </c:pt>
                <c:pt idx="15">
                  <c:v>37.665918797340389</c:v>
                </c:pt>
                <c:pt idx="16">
                  <c:v>37.485136760039225</c:v>
                </c:pt>
                <c:pt idx="17">
                  <c:v>37.306287022224787</c:v>
                </c:pt>
                <c:pt idx="18">
                  <c:v>37.12934257961286</c:v>
                </c:pt>
                <c:pt idx="19">
                  <c:v>36.954276895100897</c:v>
                </c:pt>
                <c:pt idx="20">
                  <c:v>36.781063889132149</c:v>
                </c:pt>
                <c:pt idx="21">
                  <c:v>36.609677930290403</c:v>
                </c:pt>
                <c:pt idx="22">
                  <c:v>36.440093826119167</c:v>
                </c:pt>
                <c:pt idx="23">
                  <c:v>36.272286814159152</c:v>
                </c:pt>
                <c:pt idx="24">
                  <c:v>36.106232553198133</c:v>
                </c:pt>
                <c:pt idx="25">
                  <c:v>35.941907114727449</c:v>
                </c:pt>
                <c:pt idx="26">
                  <c:v>35.779286974599742</c:v>
                </c:pt>
                <c:pt idx="27">
                  <c:v>35.618349004882248</c:v>
                </c:pt>
                <c:pt idx="28">
                  <c:v>35.459070465900773</c:v>
                </c:pt>
                <c:pt idx="29">
                  <c:v>35.301428998468943</c:v>
                </c:pt>
                <c:pt idx="30">
                  <c:v>35.145402616298114</c:v>
                </c:pt>
                <c:pt idx="31">
                  <c:v>34.990969698582937</c:v>
                </c:pt>
              </c:numCache>
            </c:numRef>
          </c:yVal>
        </c:ser>
        <c:ser>
          <c:idx val="7"/>
          <c:order val="7"/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data!$L$13:$L$44</c:f>
              <c:numCache>
                <c:formatCode>0.00</c:formatCode>
                <c:ptCount val="32"/>
                <c:pt idx="0">
                  <c:v>29.330498137663749</c:v>
                </c:pt>
                <c:pt idx="1">
                  <c:v>29.097261469769787</c:v>
                </c:pt>
                <c:pt idx="2">
                  <c:v>28.866563098754305</c:v>
                </c:pt>
                <c:pt idx="3">
                  <c:v>28.638366325666073</c:v>
                </c:pt>
                <c:pt idx="4">
                  <c:v>28.412635112410914</c:v>
                </c:pt>
                <c:pt idx="5">
                  <c:v>28.189334067522395</c:v>
                </c:pt>
                <c:pt idx="6">
                  <c:v>27.968428432288864</c:v>
                </c:pt>
                <c:pt idx="7">
                  <c:v>27.858863200878329</c:v>
                </c:pt>
                <c:pt idx="8">
                  <c:v>27.749884067226329</c:v>
                </c:pt>
                <c:pt idx="9">
                  <c:v>27.533667438887658</c:v>
                </c:pt>
                <c:pt idx="10">
                  <c:v>27.319745606998346</c:v>
                </c:pt>
                <c:pt idx="11">
                  <c:v>27.108086211909775</c:v>
                </c:pt>
                <c:pt idx="12">
                  <c:v>26.898657462361008</c:v>
                </c:pt>
                <c:pt idx="13">
                  <c:v>26.691428123540447</c:v>
                </c:pt>
                <c:pt idx="14">
                  <c:v>26.486367505439066</c:v>
                </c:pt>
                <c:pt idx="15">
                  <c:v>26.283445451486987</c:v>
                </c:pt>
                <c:pt idx="16">
                  <c:v>26.082632327465678</c:v>
                </c:pt>
                <c:pt idx="17">
                  <c:v>25.883899010688051</c:v>
                </c:pt>
                <c:pt idx="18">
                  <c:v>25.687216879439188</c:v>
                </c:pt>
                <c:pt idx="19">
                  <c:v>25.492557802670436</c:v>
                </c:pt>
                <c:pt idx="20">
                  <c:v>25.29989412994005</c:v>
                </c:pt>
                <c:pt idx="21">
                  <c:v>25.109198681593579</c:v>
                </c:pt>
                <c:pt idx="22">
                  <c:v>24.920444739177572</c:v>
                </c:pt>
                <c:pt idx="23">
                  <c:v>24.733606036080197</c:v>
                </c:pt>
                <c:pt idx="24">
                  <c:v>24.548656748392752</c:v>
                </c:pt>
                <c:pt idx="25">
                  <c:v>24.365571485986028</c:v>
                </c:pt>
                <c:pt idx="26">
                  <c:v>24.184325283795886</c:v>
                </c:pt>
                <c:pt idx="27">
                  <c:v>24.004893593312328</c:v>
                </c:pt>
                <c:pt idx="28">
                  <c:v>23.827252274266801</c:v>
                </c:pt>
                <c:pt idx="29">
                  <c:v>23.651377586512297</c:v>
                </c:pt>
                <c:pt idx="30">
                  <c:v>23.477246182091356</c:v>
                </c:pt>
                <c:pt idx="31">
                  <c:v>23.304835097486837</c:v>
                </c:pt>
              </c:numCache>
            </c:numRef>
          </c:yVal>
        </c:ser>
        <c:axId val="107378560"/>
        <c:axId val="107385216"/>
      </c:scatterChart>
      <c:scatterChart>
        <c:scatterStyle val="lineMarker"/>
        <c:ser>
          <c:idx val="1"/>
          <c:order val="3"/>
          <c:spPr>
            <a:ln>
              <a:noFill/>
            </a:ln>
          </c:spPr>
          <c:marker>
            <c:symbol val="none"/>
          </c:marker>
          <c:xVal>
            <c:numRef>
              <c:f>data!$P$13:$P$15</c:f>
              <c:numCache>
                <c:formatCode>0.00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30</c:v>
                </c:pt>
              </c:numCache>
            </c:numRef>
          </c:xVal>
          <c:yVal>
            <c:numRef>
              <c:f>data!$R$13:$R$15</c:f>
              <c:numCache>
                <c:formatCode>0.00</c:formatCode>
                <c:ptCount val="3"/>
                <c:pt idx="0">
                  <c:v>-29.98</c:v>
                </c:pt>
                <c:pt idx="1">
                  <c:v>-5.73</c:v>
                </c:pt>
                <c:pt idx="2">
                  <c:v>18.52</c:v>
                </c:pt>
              </c:numCache>
            </c:numRef>
          </c:yVal>
        </c:ser>
        <c:axId val="107397504"/>
        <c:axId val="107387136"/>
      </c:scatterChart>
      <c:valAx>
        <c:axId val="107378560"/>
        <c:scaling>
          <c:orientation val="minMax"/>
          <c:max val="30"/>
        </c:scaling>
        <c:axPos val="b"/>
        <c:title>
          <c:tx>
            <c:rich>
              <a:bodyPr/>
              <a:lstStyle/>
              <a:p>
                <a:pPr>
                  <a:defRPr sz="20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2000" b="0">
                    <a:latin typeface="Arial" pitchFamily="34" charset="0"/>
                    <a:cs typeface="Arial" pitchFamily="34" charset="0"/>
                  </a:rPr>
                  <a:t>Temperature, °C</a:t>
                </a:r>
              </a:p>
            </c:rich>
          </c:tx>
          <c:layout>
            <c:manualLayout>
              <c:xMode val="edge"/>
              <c:yMode val="edge"/>
              <c:x val="0.42279464637121794"/>
              <c:y val="0.9213122059646705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07385216"/>
        <c:crossesAt val="-12"/>
        <c:crossBetween val="midCat"/>
      </c:valAx>
      <c:valAx>
        <c:axId val="107385216"/>
        <c:scaling>
          <c:orientation val="minMax"/>
          <c:max val="50"/>
        </c:scaling>
        <c:axPos val="l"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en-US" sz="2000" b="0">
                    <a:latin typeface="Symbol" pitchFamily="18" charset="2"/>
                  </a:rPr>
                  <a:t>d</a:t>
                </a:r>
                <a:r>
                  <a:rPr lang="en-US" sz="2000" b="0" baseline="30000">
                    <a:latin typeface="Arial" pitchFamily="34" charset="0"/>
                    <a:cs typeface="Arial" pitchFamily="34" charset="0"/>
                  </a:rPr>
                  <a:t>18</a:t>
                </a:r>
                <a:r>
                  <a:rPr lang="en-US" sz="2000" b="0" baseline="0">
                    <a:latin typeface="Arial" pitchFamily="34" charset="0"/>
                    <a:cs typeface="Arial" pitchFamily="34" charset="0"/>
                  </a:rPr>
                  <a:t>O</a:t>
                </a:r>
                <a:r>
                  <a:rPr lang="en-US" sz="2000" b="0">
                    <a:latin typeface="Symbol" pitchFamily="18" charset="2"/>
                  </a:rPr>
                  <a:t>,</a:t>
                </a:r>
                <a:r>
                  <a:rPr lang="en-US" sz="2000" b="0" baseline="0">
                    <a:latin typeface="Symbol" pitchFamily="18" charset="2"/>
                  </a:rPr>
                  <a:t> </a:t>
                </a:r>
                <a:r>
                  <a:rPr lang="en-US" sz="2000" b="0"/>
                  <a:t>‰ </a:t>
                </a:r>
                <a:r>
                  <a:rPr lang="en-US" sz="2000" b="0" baseline="-25000"/>
                  <a:t>VSMOW</a:t>
                </a:r>
              </a:p>
              <a:p>
                <a:pPr>
                  <a:defRPr sz="2000" b="0"/>
                </a:pPr>
                <a:r>
                  <a:rPr lang="en-US" sz="2000" b="0"/>
                  <a:t> </a:t>
                </a:r>
              </a:p>
            </c:rich>
          </c:tx>
          <c:layout>
            <c:manualLayout>
              <c:xMode val="edge"/>
              <c:yMode val="edge"/>
              <c:x val="1.7758804457061933E-2"/>
              <c:y val="0.31515976039604954"/>
            </c:manualLayout>
          </c:layout>
        </c:title>
        <c:numFmt formatCode="General" sourceLinked="0"/>
        <c:tickLblPos val="nextTo"/>
        <c:spPr>
          <a:ln w="19050"/>
        </c:spPr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07378560"/>
        <c:crosses val="autoZero"/>
        <c:crossBetween val="midCat"/>
      </c:valAx>
      <c:valAx>
        <c:axId val="107387136"/>
        <c:scaling>
          <c:orientation val="minMax"/>
          <c:max val="18.52"/>
          <c:min val="-29.979999999999986"/>
        </c:scaling>
        <c:axPos val="r"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en-US" sz="2000" b="0">
                    <a:latin typeface="Symbol" pitchFamily="18" charset="2"/>
                  </a:rPr>
                  <a:t>d</a:t>
                </a:r>
                <a:r>
                  <a:rPr lang="en-US" sz="2000" b="0" baseline="30000">
                    <a:latin typeface="Arial" pitchFamily="34" charset="0"/>
                    <a:cs typeface="Arial" pitchFamily="34" charset="0"/>
                  </a:rPr>
                  <a:t>18</a:t>
                </a:r>
                <a:r>
                  <a:rPr lang="en-US" sz="2000" b="0">
                    <a:latin typeface="Arial" pitchFamily="34" charset="0"/>
                    <a:cs typeface="Arial" pitchFamily="34" charset="0"/>
                  </a:rPr>
                  <a:t>O, ‰ </a:t>
                </a:r>
                <a:r>
                  <a:rPr lang="en-US" sz="2000" b="0" baseline="-25000">
                    <a:latin typeface="Arial" pitchFamily="34" charset="0"/>
                    <a:cs typeface="Arial" pitchFamily="34" charset="0"/>
                  </a:rPr>
                  <a:t>VPDB</a:t>
                </a:r>
                <a:r>
                  <a:rPr lang="en-US" sz="2000" b="0"/>
                  <a:t>
</a:t>
                </a:r>
              </a:p>
            </c:rich>
          </c:tx>
          <c:layout>
            <c:manualLayout>
              <c:xMode val="edge"/>
              <c:yMode val="edge"/>
              <c:x val="0.92365080145344824"/>
              <c:y val="0.32361453953905051"/>
            </c:manualLayout>
          </c:layout>
        </c:title>
        <c:numFmt formatCode="#,##0" sourceLinked="0"/>
        <c:tickLblPos val="nextTo"/>
        <c:spPr>
          <a:ln w="19050"/>
        </c:spPr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07397504"/>
        <c:crosses val="max"/>
        <c:crossBetween val="midCat"/>
      </c:valAx>
      <c:valAx>
        <c:axId val="107397504"/>
        <c:scaling>
          <c:orientation val="minMax"/>
        </c:scaling>
        <c:delete val="1"/>
        <c:axPos val="b"/>
        <c:numFmt formatCode="0.00" sourceLinked="1"/>
        <c:tickLblPos val="none"/>
        <c:crossAx val="107387136"/>
        <c:crosses val="autoZero"/>
        <c:crossBetween val="midCat"/>
      </c:valAx>
    </c:plotArea>
    <c:plotVisOnly val="1"/>
  </c:chart>
  <c:txPr>
    <a:bodyPr/>
    <a:lstStyle/>
    <a:p>
      <a:pPr>
        <a:defRPr sz="1600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data!$D$13:$D$44</c:f>
              <c:numCache>
                <c:formatCode>0.00</c:formatCode>
                <c:ptCount val="32"/>
                <c:pt idx="0">
                  <c:v>-0.39275150095182276</c:v>
                </c:pt>
                <c:pt idx="1">
                  <c:v>-0.33624161073825398</c:v>
                </c:pt>
                <c:pt idx="2">
                  <c:v>-0.28014246256723396</c:v>
                </c:pt>
                <c:pt idx="3">
                  <c:v>-0.22444959443800627</c:v>
                </c:pt>
                <c:pt idx="4">
                  <c:v>-0.16915860874584965</c:v>
                </c:pt>
                <c:pt idx="5">
                  <c:v>-0.11426517112453283</c:v>
                </c:pt>
                <c:pt idx="6">
                  <c:v>-5.976500931365436E-2</c:v>
                </c:pt>
                <c:pt idx="7">
                  <c:v>-3.2661088464562837E-2</c:v>
                </c:pt>
                <c:pt idx="8">
                  <c:v>-5.6539120502563378E-3</c:v>
                </c:pt>
                <c:pt idx="9">
                  <c:v>4.8072272015934558E-2</c:v>
                </c:pt>
                <c:pt idx="10">
                  <c:v>0.10141763538417869</c:v>
                </c:pt>
                <c:pt idx="11">
                  <c:v>0.15438621274191178</c:v>
                </c:pt>
                <c:pt idx="12">
                  <c:v>0.20698198198198092</c:v>
                </c:pt>
                <c:pt idx="13">
                  <c:v>0.25920886519848452</c:v>
                </c:pt>
                <c:pt idx="14">
                  <c:v>0.31107072966172744</c:v>
                </c:pt>
                <c:pt idx="15">
                  <c:v>0.36257138877281037</c:v>
                </c:pt>
                <c:pt idx="16">
                  <c:v>0.41371460299833451</c:v>
                </c:pt>
                <c:pt idx="17">
                  <c:v>0.46450408078572458</c:v>
                </c:pt>
                <c:pt idx="18">
                  <c:v>0.51494347945960861</c:v>
                </c:pt>
                <c:pt idx="19">
                  <c:v>0.56503640609973793</c:v>
                </c:pt>
                <c:pt idx="20">
                  <c:v>0.61478641840087711</c:v>
                </c:pt>
                <c:pt idx="21">
                  <c:v>0.66419702551507775</c:v>
                </c:pt>
                <c:pt idx="22">
                  <c:v>0.71327168887680159</c:v>
                </c:pt>
                <c:pt idx="23">
                  <c:v>0.76201382301124809</c:v>
                </c:pt>
                <c:pt idx="24">
                  <c:v>0.81042679632630943</c:v>
                </c:pt>
                <c:pt idx="25">
                  <c:v>0.8585139318885453</c:v>
                </c:pt>
                <c:pt idx="26">
                  <c:v>0.90627850818352584</c:v>
                </c:pt>
                <c:pt idx="27">
                  <c:v>0.95372375986094404</c:v>
                </c:pt>
                <c:pt idx="28">
                  <c:v>1.0008528784648192</c:v>
                </c:pt>
                <c:pt idx="29">
                  <c:v>1.0476690131491573</c:v>
                </c:pt>
                <c:pt idx="30">
                  <c:v>1.0941752713794006</c:v>
                </c:pt>
                <c:pt idx="31">
                  <c:v>1.140374719620004</c:v>
                </c:pt>
              </c:numCache>
            </c:numRef>
          </c:yVal>
        </c:ser>
        <c:ser>
          <c:idx val="1"/>
          <c:order val="1"/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data!$E$13:$E$44</c:f>
              <c:numCache>
                <c:formatCode>0.00</c:formatCode>
                <c:ptCount val="32"/>
                <c:pt idx="0">
                  <c:v>-10.825917411041146</c:v>
                </c:pt>
                <c:pt idx="1">
                  <c:v>-10.69929092500729</c:v>
                </c:pt>
                <c:pt idx="2">
                  <c:v>-10.573584823375491</c:v>
                </c:pt>
                <c:pt idx="3">
                  <c:v>-10.448789107763609</c:v>
                </c:pt>
                <c:pt idx="4">
                  <c:v>-10.324893924087164</c:v>
                </c:pt>
                <c:pt idx="5">
                  <c:v>-10.201889559965487</c:v>
                </c:pt>
                <c:pt idx="6">
                  <c:v>-10.07976644218369</c:v>
                </c:pt>
                <c:pt idx="7">
                  <c:v>-10.019032396481435</c:v>
                </c:pt>
                <c:pt idx="8">
                  <c:v>-9.9585151342090228</c:v>
                </c:pt>
                <c:pt idx="9">
                  <c:v>-9.8381263337601368</c:v>
                </c:pt>
                <c:pt idx="10">
                  <c:v>-9.7185908704281232</c:v>
                </c:pt>
                <c:pt idx="11">
                  <c:v>-9.5998997033479299</c:v>
                </c:pt>
                <c:pt idx="12">
                  <c:v>-9.4820439189189187</c:v>
                </c:pt>
                <c:pt idx="13">
                  <c:v>-9.3650147285734278</c:v>
                </c:pt>
                <c:pt idx="14">
                  <c:v>-9.2488034665921148</c:v>
                </c:pt>
                <c:pt idx="15">
                  <c:v>-9.1334015879648973</c:v>
                </c:pt>
                <c:pt idx="16">
                  <c:v>-9.0188006662964995</c:v>
                </c:pt>
                <c:pt idx="17">
                  <c:v>-8.9049923917554281</c:v>
                </c:pt>
                <c:pt idx="18">
                  <c:v>-8.7919685690653395</c:v>
                </c:pt>
                <c:pt idx="19">
                  <c:v>-8.679721115537852</c:v>
                </c:pt>
                <c:pt idx="20">
                  <c:v>-8.5682420591456747</c:v>
                </c:pt>
                <c:pt idx="21">
                  <c:v>-8.4575235366352786</c:v>
                </c:pt>
                <c:pt idx="22">
                  <c:v>-8.3475577916779997</c:v>
                </c:pt>
                <c:pt idx="23">
                  <c:v>-8.2383371730586816</c:v>
                </c:pt>
                <c:pt idx="24">
                  <c:v>-8.1298541329011371</c:v>
                </c:pt>
                <c:pt idx="25">
                  <c:v>-8.0221012249293295</c:v>
                </c:pt>
                <c:pt idx="26">
                  <c:v>-7.9150711027636156</c:v>
                </c:pt>
                <c:pt idx="27">
                  <c:v>-7.8087565182511014</c:v>
                </c:pt>
                <c:pt idx="28">
                  <c:v>-7.703150319829426</c:v>
                </c:pt>
                <c:pt idx="29">
                  <c:v>-7.5982454509230948</c:v>
                </c:pt>
                <c:pt idx="30">
                  <c:v>-7.4940349483717235</c:v>
                </c:pt>
                <c:pt idx="31">
                  <c:v>-7.3905119408892972</c:v>
                </c:pt>
              </c:numCache>
            </c:numRef>
          </c:yVal>
        </c:ser>
        <c:ser>
          <c:idx val="2"/>
          <c:order val="2"/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data!$C$13:$C$44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</c:ser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data!$J$13:$J$44</c:f>
              <c:numCache>
                <c:formatCode>0.00</c:formatCode>
                <c:ptCount val="32"/>
                <c:pt idx="0">
                  <c:v>-0.65396397715624532</c:v>
                </c:pt>
                <c:pt idx="1">
                  <c:v>-0.64238692734169778</c:v>
                </c:pt>
                <c:pt idx="2">
                  <c:v>-0.63089402529437377</c:v>
                </c:pt>
                <c:pt idx="3">
                  <c:v>-0.61948435689455339</c:v>
                </c:pt>
                <c:pt idx="4">
                  <c:v>-0.60815702121518234</c:v>
                </c:pt>
                <c:pt idx="5">
                  <c:v>-0.59691113028472786</c:v>
                </c:pt>
                <c:pt idx="6">
                  <c:v>-0.58574580885513639</c:v>
                </c:pt>
                <c:pt idx="7">
                  <c:v>-0.58019309161124166</c:v>
                </c:pt>
                <c:pt idx="8">
                  <c:v>-0.57466019417475689</c:v>
                </c:pt>
                <c:pt idx="9">
                  <c:v>-0.5636534357661116</c:v>
                </c:pt>
                <c:pt idx="10">
                  <c:v>-0.55272469520839218</c:v>
                </c:pt>
                <c:pt idx="11">
                  <c:v>-0.54187314592456559</c:v>
                </c:pt>
                <c:pt idx="12">
                  <c:v>-0.53109797297297279</c:v>
                </c:pt>
                <c:pt idx="13">
                  <c:v>-0.52039837284331592</c:v>
                </c:pt>
                <c:pt idx="14">
                  <c:v>-0.50977355325691898</c:v>
                </c:pt>
                <c:pt idx="15">
                  <c:v>-0.49922273297116559</c:v>
                </c:pt>
                <c:pt idx="16">
                  <c:v>-0.48874514158800642</c:v>
                </c:pt>
                <c:pt idx="17">
                  <c:v>-0.47834001936644066</c:v>
                </c:pt>
                <c:pt idx="18">
                  <c:v>-0.46800661703887458</c:v>
                </c:pt>
                <c:pt idx="19">
                  <c:v>-0.457744195631268</c:v>
                </c:pt>
                <c:pt idx="20">
                  <c:v>-0.44755202628696589</c:v>
                </c:pt>
                <c:pt idx="21">
                  <c:v>-0.43742939009414616</c:v>
                </c:pt>
                <c:pt idx="22">
                  <c:v>-0.42737557791677983</c:v>
                </c:pt>
                <c:pt idx="23">
                  <c:v>-0.41738989022902784</c:v>
                </c:pt>
                <c:pt idx="24">
                  <c:v>-0.40747163695299804</c:v>
                </c:pt>
                <c:pt idx="25">
                  <c:v>-0.39762013729977097</c:v>
                </c:pt>
                <c:pt idx="26">
                  <c:v>-0.38783471961362981</c:v>
                </c:pt>
                <c:pt idx="27">
                  <c:v>-0.37811472121941403</c:v>
                </c:pt>
                <c:pt idx="28">
                  <c:v>-0.36845948827292085</c:v>
                </c:pt>
                <c:pt idx="29">
                  <c:v>-0.35886837561429097</c:v>
                </c:pt>
                <c:pt idx="30">
                  <c:v>-0.34934074662430481</c:v>
                </c:pt>
                <c:pt idx="31">
                  <c:v>-0.33987597308351969</c:v>
                </c:pt>
              </c:numCache>
            </c:numRef>
          </c:yVal>
        </c:ser>
        <c:ser>
          <c:idx val="4"/>
          <c:order val="4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data!$B$13:$B$44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data!$K$13:$K$44</c:f>
              <c:numCache>
                <c:formatCode>0.00</c:formatCode>
                <c:ptCount val="32"/>
                <c:pt idx="0">
                  <c:v>-11.998026065309706</c:v>
                </c:pt>
                <c:pt idx="1">
                  <c:v>-11.866285380799528</c:v>
                </c:pt>
                <c:pt idx="2">
                  <c:v>-11.735502253234475</c:v>
                </c:pt>
                <c:pt idx="3">
                  <c:v>-11.605666280417143</c:v>
                </c:pt>
                <c:pt idx="4">
                  <c:v>-11.476767210275643</c:v>
                </c:pt>
                <c:pt idx="5">
                  <c:v>-11.348794938165081</c:v>
                </c:pt>
                <c:pt idx="6">
                  <c:v>-11.221739504226957</c:v>
                </c:pt>
                <c:pt idx="7">
                  <c:v>-11.158552528069794</c:v>
                </c:pt>
                <c:pt idx="8">
                  <c:v>-11.095591090805247</c:v>
                </c:pt>
                <c:pt idx="9">
                  <c:v>-10.970340019917483</c:v>
                </c:pt>
                <c:pt idx="10">
                  <c:v>-10.845976750779695</c:v>
                </c:pt>
                <c:pt idx="11">
                  <c:v>-10.722491877383806</c:v>
                </c:pt>
                <c:pt idx="12">
                  <c:v>-10.599876126126123</c:v>
                </c:pt>
                <c:pt idx="13">
                  <c:v>-10.47812035348576</c:v>
                </c:pt>
                <c:pt idx="14">
                  <c:v>-10.357215543751746</c:v>
                </c:pt>
                <c:pt idx="15">
                  <c:v>-10.237152806797599</c:v>
                </c:pt>
                <c:pt idx="16">
                  <c:v>-10.117923375902269</c:v>
                </c:pt>
                <c:pt idx="17">
                  <c:v>-9.999518605616263</c:v>
                </c:pt>
                <c:pt idx="18">
                  <c:v>-9.8819299696718979</c:v>
                </c:pt>
                <c:pt idx="19">
                  <c:v>-9.765149058936661</c:v>
                </c:pt>
                <c:pt idx="20">
                  <c:v>-9.6491675794085374</c:v>
                </c:pt>
                <c:pt idx="21">
                  <c:v>-9.5339773502524174</c:v>
                </c:pt>
                <c:pt idx="22">
                  <c:v>-9.4195703018765293</c:v>
                </c:pt>
                <c:pt idx="23">
                  <c:v>-9.3059384740479665</c:v>
                </c:pt>
                <c:pt idx="24">
                  <c:v>-9.1930740140464557</c:v>
                </c:pt>
                <c:pt idx="25">
                  <c:v>-9.0809691748552943</c:v>
                </c:pt>
                <c:pt idx="26">
                  <c:v>-8.9696163133887801</c:v>
                </c:pt>
                <c:pt idx="27">
                  <c:v>-8.8590078887551762</c:v>
                </c:pt>
                <c:pt idx="28">
                  <c:v>-8.7491364605543644</c:v>
                </c:pt>
                <c:pt idx="29">
                  <c:v>-8.6399946872094553</c:v>
                </c:pt>
                <c:pt idx="30">
                  <c:v>-8.5315753243314738</c:v>
                </c:pt>
                <c:pt idx="31">
                  <c:v>-8.4238712231165032</c:v>
                </c:pt>
              </c:numCache>
            </c:numRef>
          </c:yVal>
        </c:ser>
        <c:axId val="107998208"/>
        <c:axId val="108000384"/>
      </c:scatterChart>
      <c:valAx>
        <c:axId val="107998208"/>
        <c:scaling>
          <c:orientation val="minMax"/>
          <c:max val="30"/>
        </c:scaling>
        <c:axPos val="b"/>
        <c:title>
          <c:tx>
            <c:rich>
              <a:bodyPr/>
              <a:lstStyle/>
              <a:p>
                <a:pPr>
                  <a:defRPr sz="20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2000" b="0">
                    <a:latin typeface="Arial" pitchFamily="34" charset="0"/>
                    <a:cs typeface="Arial" pitchFamily="34" charset="0"/>
                  </a:rPr>
                  <a:t>Temperature, °C</a:t>
                </a:r>
              </a:p>
            </c:rich>
          </c:tx>
          <c:layout/>
        </c:title>
        <c:numFmt formatCode="General" sourceLinked="1"/>
        <c:tickLblPos val="nextTo"/>
        <c:spPr>
          <a:ln w="19050"/>
        </c:spPr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08000384"/>
        <c:crossesAt val="-12"/>
        <c:crossBetween val="midCat"/>
      </c:valAx>
      <c:valAx>
        <c:axId val="108000384"/>
        <c:scaling>
          <c:orientation val="minMax"/>
          <c:min val="-12"/>
        </c:scaling>
        <c:axPos val="l"/>
        <c:title>
          <c:tx>
            <c:rich>
              <a:bodyPr rot="-5400000" vert="horz"/>
              <a:lstStyle/>
              <a:p>
                <a:pPr>
                  <a:defRPr sz="2000" b="0"/>
                </a:pPr>
                <a:r>
                  <a:rPr lang="en-US" sz="2000" b="0">
                    <a:latin typeface="Symbol" pitchFamily="18" charset="2"/>
                  </a:rPr>
                  <a:t>d</a:t>
                </a:r>
                <a:r>
                  <a:rPr lang="en-US" sz="2000" b="0" baseline="30000">
                    <a:latin typeface="Arial" pitchFamily="34" charset="0"/>
                    <a:cs typeface="Arial" pitchFamily="34" charset="0"/>
                  </a:rPr>
                  <a:t>13</a:t>
                </a:r>
                <a:r>
                  <a:rPr lang="en-US" sz="2000" b="0" baseline="0">
                    <a:latin typeface="Arial" pitchFamily="34" charset="0"/>
                    <a:cs typeface="Arial" pitchFamily="34" charset="0"/>
                  </a:rPr>
                  <a:t>C</a:t>
                </a:r>
                <a:r>
                  <a:rPr lang="en-US" sz="2000" b="0">
                    <a:latin typeface="Symbol" pitchFamily="18" charset="2"/>
                  </a:rPr>
                  <a:t>,</a:t>
                </a:r>
                <a:r>
                  <a:rPr lang="en-US" sz="2000" b="0" baseline="0">
                    <a:latin typeface="Symbol" pitchFamily="18" charset="2"/>
                  </a:rPr>
                  <a:t> </a:t>
                </a:r>
                <a:r>
                  <a:rPr lang="en-US" sz="2000" b="0"/>
                  <a:t>‰ </a:t>
                </a:r>
              </a:p>
            </c:rich>
          </c:tx>
          <c:layout>
            <c:manualLayout>
              <c:xMode val="edge"/>
              <c:yMode val="edge"/>
              <c:x val="2.5955175744936672E-2"/>
              <c:y val="0.38674418294430074"/>
            </c:manualLayout>
          </c:layout>
        </c:title>
        <c:numFmt formatCode="General" sourceLinked="0"/>
        <c:tickLblPos val="nextTo"/>
        <c:spPr>
          <a:ln w="19050"/>
        </c:spPr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07998208"/>
        <c:crosses val="autoZero"/>
        <c:crossBetween val="midCat"/>
      </c:valAx>
    </c:plotArea>
    <c:plotVisOnly val="1"/>
  </c:chart>
  <c:spPr>
    <a:noFill/>
    <a:ln w="12700">
      <a:solidFill>
        <a:schemeClr val="tx1"/>
      </a:solidFill>
    </a:ln>
  </c:spPr>
  <c:txPr>
    <a:bodyPr/>
    <a:lstStyle/>
    <a:p>
      <a:pPr>
        <a:defRPr sz="16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paperSize="9" orientation="landscape" horizontalDpi="4294967293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7384" y="0"/>
    <xdr:ext cx="9296797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0.26444</cdr:x>
      <cdr:y>0.28235</cdr:y>
    </cdr:from>
    <cdr:to>
      <cdr:x>0.26444</cdr:x>
      <cdr:y>0.84542</cdr:y>
    </cdr:to>
    <cdr:sp macro="" textlink="">
      <cdr:nvSpPr>
        <cdr:cNvPr id="6" name="Straight Arrow Connector 5"/>
        <cdr:cNvSpPr/>
      </cdr:nvSpPr>
      <cdr:spPr>
        <a:xfrm xmlns:a="http://schemas.openxmlformats.org/drawingml/2006/main" rot="16200000" flipH="1">
          <a:off x="748898" y="3424035"/>
          <a:ext cx="3419072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0.27356</cdr:x>
      <cdr:y>0.13375</cdr:y>
    </cdr:from>
    <cdr:to>
      <cdr:x>0.27356</cdr:x>
      <cdr:y>0.28196</cdr:y>
    </cdr:to>
    <cdr:sp macro="" textlink="">
      <cdr:nvSpPr>
        <cdr:cNvPr id="8" name="Straight Arrow Connector 7"/>
        <cdr:cNvSpPr/>
      </cdr:nvSpPr>
      <cdr:spPr>
        <a:xfrm xmlns:a="http://schemas.openxmlformats.org/drawingml/2006/main" rot="16200000">
          <a:off x="2093193" y="1262126"/>
          <a:ext cx="900000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0.30006</cdr:x>
      <cdr:y>0.52235</cdr:y>
    </cdr:from>
    <cdr:to>
      <cdr:x>0.83487</cdr:x>
      <cdr:y>0.70902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789622" y="3171824"/>
          <a:ext cx="4972020" cy="11334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800">
            <a:latin typeface="Arial" pitchFamily="34" charset="0"/>
            <a:cs typeface="Arial" pitchFamily="34" charset="0"/>
          </a:endParaRPr>
        </a:p>
        <a:p xmlns:a="http://schemas.openxmlformats.org/drawingml/2006/main">
          <a:r>
            <a:rPr lang="en-GB" sz="2000">
              <a:latin typeface="Arial" pitchFamily="34" charset="0"/>
              <a:cs typeface="Arial" pitchFamily="34" charset="0"/>
            </a:rPr>
            <a:t>Ca</a:t>
          </a:r>
          <a:r>
            <a:rPr lang="en-GB" sz="2000" baseline="30000">
              <a:latin typeface="Arial" pitchFamily="34" charset="0"/>
              <a:cs typeface="Arial" pitchFamily="34" charset="0"/>
            </a:rPr>
            <a:t>2+ </a:t>
          </a:r>
          <a:r>
            <a:rPr lang="en-GB" sz="2000">
              <a:latin typeface="Arial" pitchFamily="34" charset="0"/>
              <a:cs typeface="Arial" pitchFamily="34" charset="0"/>
            </a:rPr>
            <a:t>+ 2HCO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</a:t>
          </a:r>
          <a:r>
            <a:rPr lang="en-GB" sz="2000" baseline="30000">
              <a:latin typeface="Arial" pitchFamily="34" charset="0"/>
              <a:cs typeface="Arial" pitchFamily="34" charset="0"/>
            </a:rPr>
            <a:t>-</a:t>
          </a:r>
          <a:r>
            <a:rPr lang="en-GB" sz="2000">
              <a:latin typeface="Arial" pitchFamily="34" charset="0"/>
              <a:cs typeface="Arial" pitchFamily="34" charset="0"/>
            </a:rPr>
            <a:t> </a:t>
          </a:r>
          <a:r>
            <a:rPr lang="en-GB" sz="2000" baseline="0">
              <a:latin typeface="Arial" pitchFamily="34" charset="0"/>
              <a:cs typeface="Arial" pitchFamily="34" charset="0"/>
            </a:rPr>
            <a:t> </a:t>
          </a:r>
          <a:r>
            <a:rPr lang="en-GB" sz="2000" b="1" baseline="0">
              <a:latin typeface="Arial" pitchFamily="34" charset="0"/>
              <a:cs typeface="Arial" pitchFamily="34" charset="0"/>
            </a:rPr>
            <a:t>→</a:t>
          </a:r>
          <a:r>
            <a:rPr lang="en-GB" sz="2000" baseline="0">
              <a:latin typeface="Arial" pitchFamily="34" charset="0"/>
              <a:cs typeface="Arial" pitchFamily="34" charset="0"/>
            </a:rPr>
            <a:t> 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2(gas) </a:t>
          </a:r>
          <a:r>
            <a:rPr lang="en-GB" sz="2000" baseline="0">
              <a:latin typeface="Arial" pitchFamily="34" charset="0"/>
              <a:cs typeface="Arial" pitchFamily="34" charset="0"/>
            </a:rPr>
            <a:t>+ CaCO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 </a:t>
          </a:r>
          <a:r>
            <a:rPr lang="en-GB" sz="2000" baseline="0">
              <a:latin typeface="Arial" pitchFamily="34" charset="0"/>
              <a:cs typeface="Arial" pitchFamily="34" charset="0"/>
            </a:rPr>
            <a:t>+ H</a:t>
          </a:r>
          <a:r>
            <a:rPr lang="en-GB" sz="2000" baseline="-25000">
              <a:latin typeface="Arial" pitchFamily="34" charset="0"/>
              <a:cs typeface="Arial" pitchFamily="34" charset="0"/>
            </a:rPr>
            <a:t>2</a:t>
          </a:r>
          <a:r>
            <a:rPr lang="en-GB" sz="2000" baseline="0">
              <a:latin typeface="Arial" pitchFamily="34" charset="0"/>
              <a:cs typeface="Arial" pitchFamily="34" charset="0"/>
            </a:rPr>
            <a:t>O </a:t>
          </a:r>
        </a:p>
      </cdr:txBody>
    </cdr:sp>
  </cdr:relSizeAnchor>
  <cdr:relSizeAnchor xmlns:cdr="http://schemas.openxmlformats.org/drawingml/2006/chartDrawing">
    <cdr:from>
      <cdr:x>0.6812</cdr:x>
      <cdr:y>0.14431</cdr:y>
    </cdr:from>
    <cdr:to>
      <cdr:x>0.92606</cdr:x>
      <cdr:y>0.26686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332970" y="876305"/>
          <a:ext cx="2276414" cy="744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>
              <a:latin typeface="Arial" pitchFamily="34" charset="0"/>
              <a:cs typeface="Arial" pitchFamily="34" charset="0"/>
            </a:rPr>
            <a:t>CO</a:t>
          </a:r>
          <a:r>
            <a:rPr lang="en-GB" sz="1600" baseline="-25000">
              <a:latin typeface="Arial" pitchFamily="34" charset="0"/>
              <a:cs typeface="Arial" pitchFamily="34" charset="0"/>
            </a:rPr>
            <a:t>2 (aqueous)</a:t>
          </a:r>
          <a:endParaRPr lang="en-GB" sz="1600" baseline="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GB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0.76619</cdr:x>
      <cdr:y>0.30412</cdr:y>
    </cdr:from>
    <cdr:to>
      <cdr:x>0.89106</cdr:x>
      <cdr:y>0.42667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123079" y="1846657"/>
          <a:ext cx="1160891" cy="744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600">
              <a:latin typeface="Arial" pitchFamily="34" charset="0"/>
              <a:cs typeface="Arial" pitchFamily="34" charset="0"/>
            </a:rPr>
            <a:t>HCO</a:t>
          </a:r>
          <a:r>
            <a:rPr lang="en-GB" sz="1600" baseline="-25000">
              <a:latin typeface="Arial" pitchFamily="34" charset="0"/>
              <a:cs typeface="Arial" pitchFamily="34" charset="0"/>
            </a:rPr>
            <a:t>3</a:t>
          </a:r>
          <a:r>
            <a:rPr lang="en-GB" sz="1600" baseline="30000">
              <a:latin typeface="Arial" pitchFamily="34" charset="0"/>
              <a:cs typeface="Arial" pitchFamily="34" charset="0"/>
            </a:rPr>
            <a:t>-</a:t>
          </a:r>
        </a:p>
        <a:p xmlns:a="http://schemas.openxmlformats.org/drawingml/2006/main">
          <a:pPr algn="ctr"/>
          <a:endParaRPr lang="en-GB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0.76508</cdr:x>
      <cdr:y>0.35568</cdr:y>
    </cdr:from>
    <cdr:to>
      <cdr:x>0.88994</cdr:x>
      <cdr:y>0.47823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112802" y="2159769"/>
          <a:ext cx="1160798" cy="744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600">
              <a:latin typeface="Arial" pitchFamily="34" charset="0"/>
              <a:ea typeface="+mn-ea"/>
              <a:cs typeface="Arial" pitchFamily="34" charset="0"/>
            </a:rPr>
            <a:t>CaCO</a:t>
          </a:r>
          <a:r>
            <a:rPr lang="en-GB" sz="1600" baseline="-25000">
              <a:latin typeface="Arial" pitchFamily="34" charset="0"/>
              <a:ea typeface="+mn-ea"/>
              <a:cs typeface="Arial" pitchFamily="34" charset="0"/>
            </a:rPr>
            <a:t>3</a:t>
          </a:r>
        </a:p>
        <a:p xmlns:a="http://schemas.openxmlformats.org/drawingml/2006/main">
          <a:pPr marL="0" indent="0" algn="ctr"/>
          <a:endParaRPr lang="en-GB" sz="160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0.75936</cdr:x>
      <cdr:y>0.22536</cdr:y>
    </cdr:from>
    <cdr:to>
      <cdr:x>0.88423</cdr:x>
      <cdr:y>0.34791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059633" y="1368411"/>
          <a:ext cx="1160891" cy="744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>
              <a:latin typeface="Arial" pitchFamily="34" charset="0"/>
              <a:cs typeface="Arial" pitchFamily="34" charset="0"/>
            </a:rPr>
            <a:t>CO</a:t>
          </a:r>
          <a:r>
            <a:rPr lang="en-GB" sz="1600" baseline="-25000">
              <a:latin typeface="Arial" pitchFamily="34" charset="0"/>
              <a:cs typeface="Arial" pitchFamily="34" charset="0"/>
            </a:rPr>
            <a:t>2 (gas)</a:t>
          </a:r>
          <a:endParaRPr lang="en-GB" sz="1600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GB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0.03586</cdr:x>
      <cdr:y>0.77647</cdr:y>
    </cdr:from>
    <cdr:to>
      <cdr:x>0.23552</cdr:x>
      <cdr:y>0.89902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33361" y="4714865"/>
          <a:ext cx="1856199" cy="744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>
              <a:latin typeface="Arial" pitchFamily="34" charset="0"/>
              <a:cs typeface="Arial" pitchFamily="34" charset="0"/>
            </a:rPr>
            <a:t>H</a:t>
          </a:r>
          <a:r>
            <a:rPr lang="en-GB" sz="1600" baseline="-25000">
              <a:latin typeface="Arial" pitchFamily="34" charset="0"/>
              <a:cs typeface="Arial" pitchFamily="34" charset="0"/>
            </a:rPr>
            <a:t>2</a:t>
          </a:r>
          <a:r>
            <a:rPr lang="en-GB" sz="1600">
              <a:latin typeface="Arial" pitchFamily="34" charset="0"/>
              <a:cs typeface="Arial" pitchFamily="34" charset="0"/>
            </a:rPr>
            <a:t>O</a:t>
          </a:r>
          <a:endParaRPr lang="en-GB" sz="1600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GB" sz="16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0.41289</cdr:x>
      <cdr:y>0.59294</cdr:y>
    </cdr:from>
    <cdr:to>
      <cdr:x>0.42506</cdr:x>
      <cdr:y>0.65844</cdr:y>
    </cdr:to>
    <cdr:sp macro="" textlink="">
      <cdr:nvSpPr>
        <cdr:cNvPr id="18" name="Straight Arrow Connector 17"/>
        <cdr:cNvSpPr/>
      </cdr:nvSpPr>
      <cdr:spPr>
        <a:xfrm xmlns:a="http://schemas.openxmlformats.org/drawingml/2006/main" rot="16200000">
          <a:off x="3696279" y="3742716"/>
          <a:ext cx="397729" cy="113142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olid"/>
          <a:headEnd type="arrow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0.37498</cdr:x>
      <cdr:y>0.64314</cdr:y>
    </cdr:from>
    <cdr:to>
      <cdr:x>0.85651</cdr:x>
      <cdr:y>0.86903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3486138" y="3905250"/>
          <a:ext cx="4476687" cy="1371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 baseline="0">
              <a:latin typeface="Arial" pitchFamily="34" charset="0"/>
              <a:cs typeface="Arial" pitchFamily="34" charset="0"/>
            </a:rPr>
            <a:t>H</a:t>
          </a:r>
          <a:r>
            <a:rPr lang="en-GB" sz="2000" baseline="-25000">
              <a:latin typeface="Arial" pitchFamily="34" charset="0"/>
              <a:cs typeface="Arial" pitchFamily="34" charset="0"/>
            </a:rPr>
            <a:t>2</a:t>
          </a:r>
          <a:r>
            <a:rPr lang="en-GB" sz="2000" baseline="0">
              <a:latin typeface="Arial" pitchFamily="34" charset="0"/>
              <a:cs typeface="Arial" pitchFamily="34" charset="0"/>
            </a:rPr>
            <a:t>O </a:t>
          </a:r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0.15048</cdr:x>
      <cdr:y>0.8251</cdr:y>
    </cdr:from>
    <cdr:to>
      <cdr:x>0.16585</cdr:x>
      <cdr:y>0.84392</cdr:y>
    </cdr:to>
    <cdr:sp macro="" textlink="">
      <cdr:nvSpPr>
        <cdr:cNvPr id="21" name="Straight Connector 20"/>
        <cdr:cNvSpPr/>
      </cdr:nvSpPr>
      <cdr:spPr>
        <a:xfrm xmlns:a="http://schemas.openxmlformats.org/drawingml/2006/main">
          <a:off x="1398983" y="5010150"/>
          <a:ext cx="142875" cy="11430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0.28688</cdr:x>
      <cdr:y>0.13333</cdr:y>
    </cdr:from>
    <cdr:to>
      <cdr:x>0.28688</cdr:x>
      <cdr:y>0.21294</cdr:y>
    </cdr:to>
    <cdr:sp macro="" textlink="">
      <cdr:nvSpPr>
        <cdr:cNvPr id="22" name="Straight Arrow Connector 21"/>
        <cdr:cNvSpPr/>
      </cdr:nvSpPr>
      <cdr:spPr>
        <a:xfrm xmlns:a="http://schemas.openxmlformats.org/drawingml/2006/main" rot="16200000">
          <a:off x="2425318" y="1051325"/>
          <a:ext cx="483401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headEnd type="arrow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0.29117</cdr:x>
      <cdr:y>0.2863</cdr:y>
    </cdr:from>
    <cdr:to>
      <cdr:x>0.29117</cdr:x>
      <cdr:y>0.40471</cdr:y>
    </cdr:to>
    <cdr:sp macro="" textlink="">
      <cdr:nvSpPr>
        <cdr:cNvPr id="23" name="Straight Arrow Connector 22"/>
        <cdr:cNvSpPr/>
      </cdr:nvSpPr>
      <cdr:spPr>
        <a:xfrm xmlns:a="http://schemas.openxmlformats.org/drawingml/2006/main" rot="16200000">
          <a:off x="2347489" y="2097957"/>
          <a:ext cx="718983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headEnd type="arrow"/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0.76841</cdr:x>
      <cdr:y>0.41725</cdr:y>
    </cdr:from>
    <cdr:to>
      <cdr:x>0.89327</cdr:x>
      <cdr:y>0.5398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7143750" y="2533650"/>
          <a:ext cx="1160798" cy="744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1600">
              <a:latin typeface="Arial" pitchFamily="34" charset="0"/>
              <a:ea typeface="+mn-ea"/>
              <a:cs typeface="Arial" pitchFamily="34" charset="0"/>
            </a:rPr>
            <a:t>CO</a:t>
          </a:r>
          <a:r>
            <a:rPr lang="en-GB" sz="1600" baseline="-25000">
              <a:latin typeface="Arial" pitchFamily="34" charset="0"/>
              <a:ea typeface="+mn-ea"/>
              <a:cs typeface="Arial" pitchFamily="34" charset="0"/>
            </a:rPr>
            <a:t>3</a:t>
          </a:r>
          <a:r>
            <a:rPr lang="en-GB" sz="1600" baseline="30000">
              <a:latin typeface="Arial" pitchFamily="34" charset="0"/>
              <a:ea typeface="+mn-ea"/>
              <a:cs typeface="Arial" pitchFamily="34" charset="0"/>
            </a:rPr>
            <a:t>2-</a:t>
          </a:r>
          <a:endParaRPr lang="en-GB" sz="1600" baseline="-2500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marL="0" indent="0" algn="ctr"/>
          <a:endParaRPr lang="en-GB" sz="160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0.30553</cdr:x>
      <cdr:y>0.33453</cdr:y>
    </cdr:from>
    <cdr:to>
      <cdr:x>0.30553</cdr:x>
      <cdr:y>0.40157</cdr:y>
    </cdr:to>
    <cdr:sp macro="" textlink="">
      <cdr:nvSpPr>
        <cdr:cNvPr id="17" name="Straight Arrow Connector 16"/>
        <cdr:cNvSpPr/>
      </cdr:nvSpPr>
      <cdr:spPr>
        <a:xfrm xmlns:a="http://schemas.openxmlformats.org/drawingml/2006/main" rot="16200000">
          <a:off x="2636894" y="2234877"/>
          <a:ext cx="407044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9766" y="0"/>
    <xdr:ext cx="9323784" cy="61531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0.87309</cdr:x>
      <cdr:y>0.08385</cdr:y>
    </cdr:from>
    <cdr:to>
      <cdr:x>0.99796</cdr:x>
      <cdr:y>0.2064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40473" y="515933"/>
          <a:ext cx="1164261" cy="75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2000">
              <a:latin typeface="Arial" pitchFamily="34" charset="0"/>
              <a:cs typeface="Arial" pitchFamily="34" charset="0"/>
            </a:rPr>
            <a:t>HCO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</a:t>
          </a:r>
          <a:r>
            <a:rPr lang="en-GB" sz="2000" baseline="30000">
              <a:latin typeface="Arial" pitchFamily="34" charset="0"/>
              <a:cs typeface="Arial" pitchFamily="34" charset="0"/>
            </a:rPr>
            <a:t>-</a:t>
          </a:r>
        </a:p>
        <a:p xmlns:a="http://schemas.openxmlformats.org/drawingml/2006/main">
          <a:pPr algn="ctr"/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0.75077</cdr:x>
      <cdr:y>0.02941</cdr:y>
    </cdr:from>
    <cdr:to>
      <cdr:x>0.87563</cdr:x>
      <cdr:y>0.15196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000042" y="180964"/>
          <a:ext cx="1164167" cy="754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GB" sz="2000">
              <a:latin typeface="Arial" pitchFamily="34" charset="0"/>
              <a:ea typeface="+mn-ea"/>
              <a:cs typeface="Arial" pitchFamily="34" charset="0"/>
            </a:rPr>
            <a:t>CaCO</a:t>
          </a:r>
          <a:r>
            <a:rPr lang="en-GB" sz="2000" baseline="-25000">
              <a:latin typeface="Arial" pitchFamily="34" charset="0"/>
              <a:ea typeface="+mn-ea"/>
              <a:cs typeface="Arial" pitchFamily="34" charset="0"/>
            </a:rPr>
            <a:t>3</a:t>
          </a:r>
        </a:p>
        <a:p xmlns:a="http://schemas.openxmlformats.org/drawingml/2006/main">
          <a:pPr marL="0" indent="0" algn="ctr"/>
          <a:endParaRPr lang="en-GB" sz="200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0.76859</cdr:x>
      <cdr:y>0.5246</cdr:y>
    </cdr:from>
    <cdr:to>
      <cdr:x>0.89346</cdr:x>
      <cdr:y>0.64715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166201" y="3227922"/>
          <a:ext cx="1164261" cy="754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2000">
              <a:latin typeface="Arial" pitchFamily="34" charset="0"/>
              <a:cs typeface="Arial" pitchFamily="34" charset="0"/>
            </a:rPr>
            <a:t>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2 (gas)</a:t>
          </a:r>
          <a:endParaRPr lang="en-GB" sz="2000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0.91561</cdr:x>
      <cdr:y>0.14534</cdr:y>
    </cdr:from>
    <cdr:to>
      <cdr:x>0.91561</cdr:x>
      <cdr:y>0.58815</cdr:y>
    </cdr:to>
    <cdr:sp macro="" textlink="">
      <cdr:nvSpPr>
        <cdr:cNvPr id="6" name="Straight Arrow Connector 5"/>
        <cdr:cNvSpPr/>
      </cdr:nvSpPr>
      <cdr:spPr>
        <a:xfrm xmlns:a="http://schemas.openxmlformats.org/drawingml/2006/main" rot="16200000" flipH="1" flipV="1">
          <a:off x="7174587" y="2256626"/>
          <a:ext cx="2724677" cy="0"/>
        </a:xfrm>
        <a:prstGeom xmlns:a="http://schemas.openxmlformats.org/drawingml/2006/main" prst="straightConnector1">
          <a:avLst/>
        </a:prstGeom>
        <a:ln xmlns:a="http://schemas.openxmlformats.org/drawingml/2006/main" w="6350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0.81986</cdr:x>
      <cdr:y>0.09087</cdr:y>
    </cdr:from>
    <cdr:to>
      <cdr:x>0.81986</cdr:x>
      <cdr:y>0.16563</cdr:y>
    </cdr:to>
    <cdr:sp macro="" textlink="">
      <cdr:nvSpPr>
        <cdr:cNvPr id="8" name="Straight Arrow Connector 7"/>
        <cdr:cNvSpPr/>
      </cdr:nvSpPr>
      <cdr:spPr>
        <a:xfrm xmlns:a="http://schemas.openxmlformats.org/drawingml/2006/main" rot="16200000" flipV="1">
          <a:off x="7414179" y="789142"/>
          <a:ext cx="460063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0.23962</cdr:x>
      <cdr:y>0.37176</cdr:y>
    </cdr:from>
    <cdr:to>
      <cdr:x>0.80794</cdr:x>
      <cdr:y>0.59765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234164" y="2287495"/>
          <a:ext cx="5298919" cy="1389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latin typeface="Arial" pitchFamily="34" charset="0"/>
              <a:cs typeface="Arial" pitchFamily="34" charset="0"/>
            </a:rPr>
            <a:t>Ca</a:t>
          </a:r>
          <a:r>
            <a:rPr lang="en-GB" sz="2000" baseline="30000">
              <a:latin typeface="Arial" pitchFamily="34" charset="0"/>
              <a:cs typeface="Arial" pitchFamily="34" charset="0"/>
            </a:rPr>
            <a:t>2+ </a:t>
          </a:r>
          <a:r>
            <a:rPr lang="en-GB" sz="2000">
              <a:latin typeface="Arial" pitchFamily="34" charset="0"/>
              <a:cs typeface="Arial" pitchFamily="34" charset="0"/>
            </a:rPr>
            <a:t>+ 2HCO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</a:t>
          </a:r>
          <a:r>
            <a:rPr lang="en-GB" sz="2000" baseline="30000">
              <a:latin typeface="Arial" pitchFamily="34" charset="0"/>
              <a:cs typeface="Arial" pitchFamily="34" charset="0"/>
            </a:rPr>
            <a:t>-</a:t>
          </a:r>
          <a:r>
            <a:rPr lang="en-GB" sz="2000">
              <a:latin typeface="Arial" pitchFamily="34" charset="0"/>
              <a:cs typeface="Arial" pitchFamily="34" charset="0"/>
            </a:rPr>
            <a:t> </a:t>
          </a:r>
          <a:r>
            <a:rPr lang="en-GB" sz="2000" baseline="0">
              <a:latin typeface="Arial" pitchFamily="34" charset="0"/>
              <a:cs typeface="Arial" pitchFamily="34" charset="0"/>
            </a:rPr>
            <a:t> </a:t>
          </a:r>
          <a:r>
            <a:rPr lang="en-GB" sz="2000" b="1" i="0" baseline="0">
              <a:latin typeface="Arial" pitchFamily="34" charset="0"/>
              <a:cs typeface="Arial" pitchFamily="34" charset="0"/>
            </a:rPr>
            <a:t>→</a:t>
          </a:r>
          <a:r>
            <a:rPr lang="en-GB" sz="2000" b="1" baseline="0">
              <a:latin typeface="Arial" pitchFamily="34" charset="0"/>
              <a:cs typeface="Arial" pitchFamily="34" charset="0"/>
            </a:rPr>
            <a:t> </a:t>
          </a:r>
          <a:r>
            <a:rPr lang="en-GB" sz="2000" b="0" baseline="0">
              <a:latin typeface="Arial" pitchFamily="34" charset="0"/>
              <a:cs typeface="Arial" pitchFamily="34" charset="0"/>
            </a:rPr>
            <a:t>CO</a:t>
          </a:r>
          <a:r>
            <a:rPr lang="en-GB" sz="2000" b="0" baseline="-25000">
              <a:latin typeface="Arial" pitchFamily="34" charset="0"/>
              <a:cs typeface="Arial" pitchFamily="34" charset="0"/>
            </a:rPr>
            <a:t>2(gas</a:t>
          </a:r>
          <a:r>
            <a:rPr lang="en-GB" sz="2000" baseline="-25000">
              <a:latin typeface="Arial" pitchFamily="34" charset="0"/>
              <a:cs typeface="Arial" pitchFamily="34" charset="0"/>
            </a:rPr>
            <a:t>) </a:t>
          </a:r>
          <a:r>
            <a:rPr lang="en-GB" sz="2000" baseline="0">
              <a:latin typeface="Arial" pitchFamily="34" charset="0"/>
              <a:cs typeface="Arial" pitchFamily="34" charset="0"/>
            </a:rPr>
            <a:t>+ CaCO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 </a:t>
          </a:r>
          <a:r>
            <a:rPr lang="en-GB" sz="2000" baseline="0">
              <a:latin typeface="Arial" pitchFamily="34" charset="0"/>
              <a:cs typeface="Arial" pitchFamily="34" charset="0"/>
            </a:rPr>
            <a:t>+ H</a:t>
          </a:r>
          <a:r>
            <a:rPr lang="en-GB" sz="2000" baseline="-25000">
              <a:latin typeface="Arial" pitchFamily="34" charset="0"/>
              <a:cs typeface="Arial" pitchFamily="34" charset="0"/>
            </a:rPr>
            <a:t>2</a:t>
          </a:r>
          <a:r>
            <a:rPr lang="en-GB" sz="2000" baseline="0">
              <a:latin typeface="Arial" pitchFamily="34" charset="0"/>
              <a:cs typeface="Arial" pitchFamily="34" charset="0"/>
            </a:rPr>
            <a:t>O </a:t>
          </a:r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0.72941</cdr:x>
      <cdr:y>0.17028</cdr:y>
    </cdr:from>
    <cdr:to>
      <cdr:x>0.85428</cdr:x>
      <cdr:y>0.29283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800850" y="1047750"/>
          <a:ext cx="1164261" cy="754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2000">
              <a:latin typeface="Arial" pitchFamily="34" charset="0"/>
              <a:cs typeface="Arial" pitchFamily="34" charset="0"/>
            </a:rPr>
            <a:t>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3</a:t>
          </a:r>
          <a:r>
            <a:rPr lang="en-GB" sz="2000" baseline="30000">
              <a:latin typeface="Arial" pitchFamily="34" charset="0"/>
              <a:cs typeface="Arial" pitchFamily="34" charset="0"/>
            </a:rPr>
            <a:t>2-</a:t>
          </a:r>
        </a:p>
        <a:p xmlns:a="http://schemas.openxmlformats.org/drawingml/2006/main">
          <a:pPr algn="ctr"/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0.83335</cdr:x>
      <cdr:y>0.14396</cdr:y>
    </cdr:from>
    <cdr:to>
      <cdr:x>0.83335</cdr:x>
      <cdr:y>0.17183</cdr:y>
    </cdr:to>
    <cdr:sp macro="" textlink="">
      <cdr:nvSpPr>
        <cdr:cNvPr id="11" name="Straight Arrow Connector 10"/>
        <cdr:cNvSpPr/>
      </cdr:nvSpPr>
      <cdr:spPr>
        <a:xfrm xmlns:a="http://schemas.openxmlformats.org/drawingml/2006/main" rot="16200000" flipH="1" flipV="1">
          <a:off x="7684216" y="971549"/>
          <a:ext cx="171453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0.8546</cdr:x>
      <cdr:y>0.08648</cdr:y>
    </cdr:from>
    <cdr:to>
      <cdr:x>0.8546</cdr:x>
      <cdr:y>0.14396</cdr:y>
    </cdr:to>
    <cdr:sp macro="" textlink="">
      <cdr:nvSpPr>
        <cdr:cNvPr id="12" name="Straight Arrow Connector 11"/>
        <cdr:cNvSpPr/>
      </cdr:nvSpPr>
      <cdr:spPr>
        <a:xfrm xmlns:a="http://schemas.openxmlformats.org/drawingml/2006/main" rot="16200000" flipV="1">
          <a:off x="7791209" y="708973"/>
          <a:ext cx="353702" cy="0"/>
        </a:xfrm>
        <a:prstGeom xmlns:a="http://schemas.openxmlformats.org/drawingml/2006/main" prst="straightConnector1">
          <a:avLst/>
        </a:prstGeom>
        <a:ln xmlns:a="http://schemas.openxmlformats.org/drawingml/2006/main" w="6350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0.8285</cdr:x>
      <cdr:y>0.65789</cdr:y>
    </cdr:from>
    <cdr:to>
      <cdr:x>0.95337</cdr:x>
      <cdr:y>0.78044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24775" y="4048125"/>
          <a:ext cx="1164261" cy="754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GB" sz="2000">
              <a:latin typeface="Arial" pitchFamily="34" charset="0"/>
              <a:cs typeface="Arial" pitchFamily="34" charset="0"/>
            </a:rPr>
            <a:t>CO</a:t>
          </a:r>
          <a:r>
            <a:rPr lang="en-GB" sz="2000" baseline="-25000">
              <a:latin typeface="Arial" pitchFamily="34" charset="0"/>
              <a:cs typeface="Arial" pitchFamily="34" charset="0"/>
            </a:rPr>
            <a:t>2 (aq)</a:t>
          </a:r>
          <a:endParaRPr lang="en-GB" sz="2000" baseline="300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GB" sz="2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0.95696</cdr:x>
      <cdr:y>0.14201</cdr:y>
    </cdr:from>
    <cdr:to>
      <cdr:x>0.95696</cdr:x>
      <cdr:y>0.63932</cdr:y>
    </cdr:to>
    <cdr:sp macro="" textlink="">
      <cdr:nvSpPr>
        <cdr:cNvPr id="14" name="Straight Arrow Connector 13"/>
        <cdr:cNvSpPr/>
      </cdr:nvSpPr>
      <cdr:spPr>
        <a:xfrm xmlns:a="http://schemas.openxmlformats.org/drawingml/2006/main" rot="16200000" flipH="1">
          <a:off x="7392471" y="2403827"/>
          <a:ext cx="3060000" cy="0"/>
        </a:xfrm>
        <a:prstGeom xmlns:a="http://schemas.openxmlformats.org/drawingml/2006/main" prst="straightConnector1">
          <a:avLst/>
        </a:prstGeom>
        <a:ln xmlns:a="http://schemas.openxmlformats.org/drawingml/2006/main" w="31750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0.94143</cdr:x>
      <cdr:y>0.58236</cdr:y>
    </cdr:from>
    <cdr:to>
      <cdr:x>0.94143</cdr:x>
      <cdr:y>0.64087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16200000" flipV="1">
          <a:off x="8597685" y="3763348"/>
          <a:ext cx="360000" cy="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bo/My%20Documents/caves/anna/IJFcfrac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cros/Deleter%20macro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ulRoz1990"/>
      <sheetName val="Chart1"/>
      <sheetName val="Chart1 (2)"/>
      <sheetName val="Bar-Matthews 1996   overall"/>
      <sheetName val="Bar-Matthews 1996 Co2 degassing"/>
      <sheetName val="Crag cf Bar-Matthews"/>
      <sheetName val="Dulinski input to Bar-Matthews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9"/>
  <sheetViews>
    <sheetView tabSelected="1" workbookViewId="0">
      <pane ySplit="4965" activePane="bottomLeft"/>
      <selection activeCell="L13" activeCellId="1" sqref="B13:B44 L13:L44"/>
      <selection pane="bottomLeft" activeCell="G10" sqref="G10"/>
    </sheetView>
  </sheetViews>
  <sheetFormatPr defaultRowHeight="12.75"/>
  <cols>
    <col min="1" max="1" width="7.5703125" style="2" customWidth="1"/>
    <col min="2" max="2" width="7.28515625" style="2" bestFit="1" customWidth="1"/>
    <col min="3" max="3" width="7.28515625" style="2" customWidth="1"/>
    <col min="4" max="4" width="11" style="2" customWidth="1"/>
    <col min="5" max="6" width="9.140625" style="2"/>
    <col min="7" max="7" width="10.42578125" style="2" customWidth="1"/>
    <col min="8" max="8" width="9.85546875" style="5" customWidth="1"/>
    <col min="9" max="9" width="11" style="2" customWidth="1"/>
    <col min="10" max="12" width="11" style="48" customWidth="1"/>
    <col min="13" max="14" width="11" style="2" customWidth="1"/>
    <col min="15" max="15" width="11" style="54" customWidth="1"/>
    <col min="16" max="19" width="11" style="2" customWidth="1"/>
    <col min="20" max="20" width="11.85546875" style="2" customWidth="1"/>
    <col min="21" max="25" width="9.140625" style="2"/>
    <col min="26" max="26" width="9.7109375" style="2" customWidth="1"/>
    <col min="27" max="27" width="13" style="4" customWidth="1"/>
    <col min="28" max="28" width="11.28515625" style="5" customWidth="1"/>
    <col min="29" max="29" width="12.28515625" style="5" bestFit="1" customWidth="1"/>
    <col min="30" max="16384" width="9.140625" style="2"/>
  </cols>
  <sheetData>
    <row r="1" spans="1:36" ht="18.75">
      <c r="A1" s="47" t="s">
        <v>49</v>
      </c>
      <c r="K1" s="48" t="s">
        <v>56</v>
      </c>
      <c r="L1" s="48" t="s">
        <v>56</v>
      </c>
    </row>
    <row r="2" spans="1:36" ht="20.25">
      <c r="A2" s="24" t="s">
        <v>35</v>
      </c>
      <c r="F2" s="2" t="s">
        <v>36</v>
      </c>
      <c r="H2" s="24" t="s">
        <v>37</v>
      </c>
      <c r="K2" s="48" t="s">
        <v>57</v>
      </c>
      <c r="L2" s="48" t="s">
        <v>57</v>
      </c>
    </row>
    <row r="3" spans="1:36" ht="13.5" thickBot="1">
      <c r="H3" s="2"/>
      <c r="M3" s="26"/>
      <c r="N3" s="26"/>
      <c r="O3" s="55"/>
      <c r="P3" s="26"/>
      <c r="Q3" s="26"/>
      <c r="R3" s="26"/>
      <c r="S3" s="26"/>
      <c r="Z3" s="3" t="s">
        <v>0</v>
      </c>
      <c r="AE3" s="6"/>
      <c r="AF3" s="6"/>
      <c r="AG3" s="7"/>
      <c r="AH3" s="7"/>
      <c r="AI3" s="7"/>
      <c r="AJ3" s="7"/>
    </row>
    <row r="4" spans="1:36" ht="39" thickBot="1">
      <c r="B4" s="23" t="s">
        <v>17</v>
      </c>
      <c r="C4" s="23"/>
      <c r="D4" s="23" t="s">
        <v>23</v>
      </c>
      <c r="E4" s="23" t="s">
        <v>27</v>
      </c>
      <c r="F4" s="23" t="s">
        <v>29</v>
      </c>
      <c r="G4" s="23" t="s">
        <v>32</v>
      </c>
      <c r="H4" s="23" t="s">
        <v>32</v>
      </c>
      <c r="I4" s="23" t="s">
        <v>34</v>
      </c>
      <c r="J4" s="49" t="s">
        <v>27</v>
      </c>
      <c r="K4" s="49" t="s">
        <v>59</v>
      </c>
      <c r="L4" s="49" t="s">
        <v>32</v>
      </c>
      <c r="M4" s="37"/>
      <c r="N4" s="40"/>
      <c r="O4" s="40" t="s">
        <v>60</v>
      </c>
      <c r="P4" s="40"/>
      <c r="Q4" s="40"/>
      <c r="R4" s="40"/>
      <c r="S4" s="38"/>
      <c r="T4" s="23" t="s">
        <v>40</v>
      </c>
      <c r="U4" s="23" t="s">
        <v>40</v>
      </c>
      <c r="Z4" s="59" t="s">
        <v>65</v>
      </c>
      <c r="AE4" s="7"/>
      <c r="AF4" s="7"/>
      <c r="AG4" s="6"/>
      <c r="AH4" s="8"/>
      <c r="AI4" s="6"/>
      <c r="AJ4" s="6"/>
    </row>
    <row r="5" spans="1:36" ht="26.25" thickBot="1">
      <c r="B5" s="23" t="s">
        <v>18</v>
      </c>
      <c r="C5" s="23"/>
      <c r="D5" s="25" t="s">
        <v>24</v>
      </c>
      <c r="E5" s="25" t="s">
        <v>24</v>
      </c>
      <c r="F5" s="25" t="s">
        <v>30</v>
      </c>
      <c r="G5" s="25" t="s">
        <v>30</v>
      </c>
      <c r="H5" s="25" t="s">
        <v>30</v>
      </c>
      <c r="I5" s="25" t="s">
        <v>30</v>
      </c>
      <c r="J5" s="52" t="s">
        <v>24</v>
      </c>
      <c r="K5" s="52" t="s">
        <v>24</v>
      </c>
      <c r="L5" s="52" t="s">
        <v>30</v>
      </c>
      <c r="M5" s="43"/>
      <c r="N5" s="44"/>
      <c r="O5" s="25" t="s">
        <v>30</v>
      </c>
      <c r="P5" s="41"/>
      <c r="Q5" s="41"/>
      <c r="R5" s="41"/>
      <c r="S5" s="39"/>
      <c r="T5" s="25" t="s">
        <v>42</v>
      </c>
      <c r="U5" s="25" t="s">
        <v>30</v>
      </c>
      <c r="Z5" s="2" t="s">
        <v>1</v>
      </c>
      <c r="AE5" s="6"/>
      <c r="AF5" s="7"/>
      <c r="AG5" s="6"/>
      <c r="AH5" s="8"/>
      <c r="AI5" s="9"/>
      <c r="AJ5" s="10"/>
    </row>
    <row r="6" spans="1:36" ht="17.25" thickBot="1">
      <c r="B6" s="23" t="s">
        <v>19</v>
      </c>
      <c r="C6" s="23"/>
      <c r="D6" s="23" t="s">
        <v>25</v>
      </c>
      <c r="E6" s="23" t="s">
        <v>28</v>
      </c>
      <c r="F6" s="23" t="s">
        <v>25</v>
      </c>
      <c r="G6" s="23" t="s">
        <v>43</v>
      </c>
      <c r="H6" s="23" t="s">
        <v>33</v>
      </c>
      <c r="I6" s="23" t="s">
        <v>33</v>
      </c>
      <c r="J6" s="49" t="s">
        <v>58</v>
      </c>
      <c r="K6" s="49" t="s">
        <v>33</v>
      </c>
      <c r="L6" s="49" t="s">
        <v>58</v>
      </c>
      <c r="M6" s="23" t="s">
        <v>28</v>
      </c>
      <c r="N6" s="23" t="s">
        <v>26</v>
      </c>
      <c r="O6" s="23" t="s">
        <v>25</v>
      </c>
      <c r="P6" s="40"/>
      <c r="Q6" s="40"/>
      <c r="R6" s="40"/>
      <c r="S6" s="38"/>
      <c r="T6" s="23" t="s">
        <v>43</v>
      </c>
      <c r="U6" s="23" t="s">
        <v>43</v>
      </c>
      <c r="Z6" s="11" t="s">
        <v>3</v>
      </c>
      <c r="AA6" s="12" t="s">
        <v>4</v>
      </c>
      <c r="AE6" s="6"/>
      <c r="AF6" s="6"/>
      <c r="AG6" s="6"/>
      <c r="AH6" s="8"/>
      <c r="AI6" s="6"/>
      <c r="AJ6" s="10"/>
    </row>
    <row r="7" spans="1:36" ht="17.25" thickBot="1">
      <c r="B7" s="23" t="s">
        <v>3</v>
      </c>
      <c r="C7" s="23"/>
      <c r="D7" s="23" t="s">
        <v>26</v>
      </c>
      <c r="E7" s="23" t="s">
        <v>26</v>
      </c>
      <c r="F7" s="23" t="s">
        <v>31</v>
      </c>
      <c r="G7" s="23" t="s">
        <v>26</v>
      </c>
      <c r="H7" s="23" t="s">
        <v>31</v>
      </c>
      <c r="I7" s="23" t="s">
        <v>28</v>
      </c>
      <c r="J7" s="49" t="s">
        <v>26</v>
      </c>
      <c r="K7" s="49" t="s">
        <v>26</v>
      </c>
      <c r="L7" s="49" t="s">
        <v>31</v>
      </c>
      <c r="M7" s="23" t="s">
        <v>31</v>
      </c>
      <c r="N7" s="23" t="s">
        <v>43</v>
      </c>
      <c r="O7" s="23" t="s">
        <v>31</v>
      </c>
      <c r="P7" s="40"/>
      <c r="Q7" s="40"/>
      <c r="R7" s="40"/>
      <c r="S7" s="38"/>
      <c r="T7" s="23" t="s">
        <v>44</v>
      </c>
      <c r="U7" s="23" t="s">
        <v>44</v>
      </c>
      <c r="Z7" s="11" t="s">
        <v>5</v>
      </c>
      <c r="AA7" s="12" t="s">
        <v>6</v>
      </c>
      <c r="AE7" s="6"/>
      <c r="AF7" s="6"/>
      <c r="AG7" s="6"/>
      <c r="AH7" s="6"/>
      <c r="AI7" s="6"/>
      <c r="AJ7" s="6"/>
    </row>
    <row r="8" spans="1:36" ht="13.5" thickBot="1">
      <c r="B8" s="23" t="s">
        <v>20</v>
      </c>
      <c r="C8" s="23"/>
      <c r="D8" s="23">
        <v>0</v>
      </c>
      <c r="E8" s="23">
        <v>0</v>
      </c>
      <c r="F8" s="23">
        <v>2.78</v>
      </c>
      <c r="G8" s="23">
        <v>-2.59</v>
      </c>
      <c r="H8" s="23">
        <v>2.52</v>
      </c>
      <c r="I8" s="23">
        <v>0.161</v>
      </c>
      <c r="J8" s="49">
        <v>0</v>
      </c>
      <c r="K8" s="49">
        <v>0</v>
      </c>
      <c r="L8" s="49">
        <v>2.39</v>
      </c>
      <c r="M8" s="45"/>
      <c r="N8" s="46"/>
      <c r="O8" s="23">
        <v>0</v>
      </c>
      <c r="P8" s="40"/>
      <c r="Q8" s="40"/>
      <c r="R8" s="40"/>
      <c r="S8" s="38"/>
      <c r="T8" s="23">
        <v>24.844000000000001</v>
      </c>
      <c r="U8" s="23">
        <v>1.137</v>
      </c>
      <c r="AA8" s="13"/>
      <c r="AB8" s="14"/>
      <c r="AC8" s="14"/>
      <c r="AE8" s="7"/>
      <c r="AF8" s="7"/>
      <c r="AG8" s="6"/>
      <c r="AH8" s="8"/>
      <c r="AI8" s="6"/>
      <c r="AJ8" s="6"/>
    </row>
    <row r="9" spans="1:36" ht="13.5" thickBot="1">
      <c r="B9" s="23" t="s">
        <v>21</v>
      </c>
      <c r="C9" s="23"/>
      <c r="D9" s="23">
        <v>-4.2320000000000002</v>
      </c>
      <c r="E9" s="23">
        <v>-9.4830000000000005</v>
      </c>
      <c r="F9" s="23">
        <v>0</v>
      </c>
      <c r="G9" s="23">
        <v>0</v>
      </c>
      <c r="H9" s="23">
        <v>0</v>
      </c>
      <c r="I9" s="23">
        <v>1.4419999999999999</v>
      </c>
      <c r="J9" s="49">
        <v>-0.86699999999999999</v>
      </c>
      <c r="K9" s="49">
        <v>-9.8659999999999997</v>
      </c>
      <c r="L9" s="49">
        <v>0</v>
      </c>
      <c r="M9" s="37"/>
      <c r="N9" s="40"/>
      <c r="O9" s="23">
        <v>18.03</v>
      </c>
      <c r="P9" s="40"/>
      <c r="Q9" s="40"/>
      <c r="R9" s="40"/>
      <c r="S9" s="38"/>
      <c r="T9" s="23">
        <v>-76.248000000000005</v>
      </c>
      <c r="U9" s="23">
        <v>-0.41560000000000002</v>
      </c>
      <c r="Z9" s="3"/>
      <c r="AA9" s="4" t="s">
        <v>7</v>
      </c>
      <c r="AC9" s="15"/>
      <c r="AE9" s="6"/>
      <c r="AF9" s="7"/>
      <c r="AG9" s="6"/>
      <c r="AH9" s="8"/>
      <c r="AI9" s="9"/>
      <c r="AJ9" s="10"/>
    </row>
    <row r="10" spans="1:36" ht="13.5" thickBot="1">
      <c r="A10" s="1"/>
      <c r="B10" s="23" t="s">
        <v>22</v>
      </c>
      <c r="C10" s="23"/>
      <c r="D10" s="23">
        <v>15.1</v>
      </c>
      <c r="E10" s="23">
        <v>23.89</v>
      </c>
      <c r="F10" s="53">
        <v>-2.89</v>
      </c>
      <c r="G10" s="23">
        <v>-1.89</v>
      </c>
      <c r="H10" s="23">
        <v>12.12</v>
      </c>
      <c r="I10" s="23">
        <v>-1.96</v>
      </c>
      <c r="J10" s="49">
        <v>2.52</v>
      </c>
      <c r="K10" s="49">
        <v>24.12</v>
      </c>
      <c r="L10" s="49">
        <v>-2.7</v>
      </c>
      <c r="M10" s="37"/>
      <c r="N10" s="40"/>
      <c r="O10" s="23">
        <v>-32.42</v>
      </c>
      <c r="P10" s="42"/>
      <c r="Q10" s="42"/>
      <c r="R10" s="42"/>
      <c r="S10" s="38"/>
      <c r="T10" s="23">
        <v>52.612000000000002</v>
      </c>
      <c r="U10" s="23">
        <v>-2.0667</v>
      </c>
      <c r="X10" s="16">
        <v>7</v>
      </c>
      <c r="Y10" s="12" t="s">
        <v>8</v>
      </c>
      <c r="Z10" s="5"/>
      <c r="AA10" s="15"/>
      <c r="AB10" s="2"/>
      <c r="AC10" s="6"/>
      <c r="AD10" s="7"/>
      <c r="AE10" s="6"/>
      <c r="AF10" s="8"/>
      <c r="AG10" s="6"/>
      <c r="AH10" s="10"/>
    </row>
    <row r="11" spans="1:36" ht="21">
      <c r="A11" t="s">
        <v>14</v>
      </c>
      <c r="B11" t="s">
        <v>15</v>
      </c>
      <c r="C11"/>
      <c r="D11" s="19" t="s">
        <v>38</v>
      </c>
      <c r="E11" s="19" t="s">
        <v>38</v>
      </c>
      <c r="F11" s="19" t="s">
        <v>39</v>
      </c>
      <c r="G11" s="19" t="s">
        <v>39</v>
      </c>
      <c r="H11" s="19" t="s">
        <v>39</v>
      </c>
      <c r="I11" s="19" t="s">
        <v>39</v>
      </c>
      <c r="J11" s="50" t="s">
        <v>38</v>
      </c>
      <c r="K11" s="50" t="s">
        <v>38</v>
      </c>
      <c r="L11" s="50" t="s">
        <v>39</v>
      </c>
      <c r="M11" s="27"/>
      <c r="N11" s="27"/>
      <c r="O11" s="19" t="s">
        <v>39</v>
      </c>
      <c r="P11" s="28"/>
      <c r="Q11" s="29" t="s">
        <v>48</v>
      </c>
      <c r="R11" s="30"/>
      <c r="S11" s="27"/>
      <c r="T11" s="19" t="s">
        <v>41</v>
      </c>
      <c r="U11" s="19" t="s">
        <v>39</v>
      </c>
      <c r="V11" s="19" t="s">
        <v>45</v>
      </c>
      <c r="X11" s="3">
        <f>IF(Z6="Y",LOOKUP(X10,B13:D44),"")</f>
        <v>-5.6539120502563378E-3</v>
      </c>
      <c r="Y11" s="4" t="s">
        <v>9</v>
      </c>
      <c r="Z11" s="5"/>
      <c r="AA11" s="15"/>
      <c r="AB11" s="2"/>
      <c r="AC11" s="6"/>
      <c r="AD11" s="6"/>
      <c r="AE11" s="6"/>
      <c r="AF11" s="8"/>
      <c r="AG11" s="6"/>
      <c r="AH11" s="6"/>
    </row>
    <row r="12" spans="1:36" ht="15">
      <c r="A12" t="s">
        <v>2</v>
      </c>
      <c r="B12" t="s">
        <v>2</v>
      </c>
      <c r="C12"/>
      <c r="D12" s="18"/>
      <c r="E12" s="18"/>
      <c r="F12" s="18"/>
      <c r="G12" s="18"/>
      <c r="H12" s="18"/>
      <c r="I12" s="18"/>
      <c r="J12" s="51"/>
      <c r="K12" s="51"/>
      <c r="L12" s="51"/>
      <c r="M12" s="18"/>
      <c r="N12" s="18"/>
      <c r="O12" s="18"/>
      <c r="P12" s="31"/>
      <c r="Q12" s="32" t="s">
        <v>47</v>
      </c>
      <c r="R12" s="33" t="s">
        <v>46</v>
      </c>
      <c r="S12" s="18"/>
      <c r="T12" s="18"/>
      <c r="U12" s="18"/>
      <c r="X12" s="3" t="str">
        <f>IF(Z7="Y",LOOKUP(X10,B13:E44),"")</f>
        <v/>
      </c>
      <c r="Y12" s="4" t="s">
        <v>10</v>
      </c>
      <c r="Z12" s="5"/>
      <c r="AA12" s="15"/>
      <c r="AB12" s="17"/>
      <c r="AC12" s="7"/>
      <c r="AD12" s="7"/>
      <c r="AE12" s="6"/>
      <c r="AF12" s="8"/>
      <c r="AG12" s="6"/>
      <c r="AH12" s="6"/>
    </row>
    <row r="13" spans="1:36" ht="15">
      <c r="A13">
        <v>273.16000000000003</v>
      </c>
      <c r="B13">
        <v>0</v>
      </c>
      <c r="C13">
        <v>0</v>
      </c>
      <c r="D13" s="18">
        <f>D$8*(10^6/$A13^2)+D$9*(1000/$A13)+D$10</f>
        <v>-0.39275150095182276</v>
      </c>
      <c r="E13" s="18">
        <f t="shared" ref="E13:U28" si="0">E$8*(10^6/$A13^2)+E$9*(1000/$A13)+E$10</f>
        <v>-10.825917411041146</v>
      </c>
      <c r="F13" s="18">
        <f t="shared" si="0"/>
        <v>34.367232143391298</v>
      </c>
      <c r="G13" s="18">
        <f t="shared" si="0"/>
        <v>-36.600874550857363</v>
      </c>
      <c r="H13" s="18">
        <f t="shared" si="0"/>
        <v>45.892742806239596</v>
      </c>
      <c r="I13" s="18">
        <f t="shared" si="0"/>
        <v>5.476660400232519</v>
      </c>
      <c r="J13" s="51">
        <f t="shared" si="0"/>
        <v>-0.65396397715624532</v>
      </c>
      <c r="K13" s="51">
        <f t="shared" si="0"/>
        <v>-11.998026065309706</v>
      </c>
      <c r="L13" s="51">
        <f t="shared" si="0"/>
        <v>29.330498137663749</v>
      </c>
      <c r="M13" s="18">
        <f>H13-I13</f>
        <v>40.416082406007078</v>
      </c>
      <c r="N13" s="18">
        <f>-G13</f>
        <v>36.600874550857363</v>
      </c>
      <c r="O13" s="18">
        <f t="shared" ref="O13:O49" si="1">O$8*(10^6/$A13^2)+O$9*(1000/$A13)+O$10</f>
        <v>33.585271635671404</v>
      </c>
      <c r="P13" s="31">
        <v>0</v>
      </c>
      <c r="Q13" s="32">
        <f t="shared" ref="Q13" si="2">1.03091*R13+30.91</f>
        <v>3.3181999999989387E-3</v>
      </c>
      <c r="R13" s="33">
        <v>-29.98</v>
      </c>
      <c r="S13" s="18"/>
      <c r="T13" s="18">
        <f t="shared" si="0"/>
        <v>106.43524924620849</v>
      </c>
      <c r="U13" s="18">
        <f t="shared" si="0"/>
        <v>11.649787280509603</v>
      </c>
      <c r="V13" s="5">
        <f>T13/U13</f>
        <v>9.1362397169498042</v>
      </c>
      <c r="X13" s="3"/>
      <c r="Y13" s="12" t="s">
        <v>11</v>
      </c>
      <c r="Z13" s="5"/>
      <c r="AA13" s="15"/>
      <c r="AB13" s="2"/>
      <c r="AC13" s="6"/>
      <c r="AD13" s="7"/>
      <c r="AE13" s="6"/>
      <c r="AF13" s="8"/>
      <c r="AG13" s="9"/>
      <c r="AH13" s="10"/>
    </row>
    <row r="14" spans="1:36" ht="15">
      <c r="A14">
        <f t="shared" ref="A14:B19" si="3">A13+1</f>
        <v>274.16000000000003</v>
      </c>
      <c r="B14">
        <f t="shared" si="3"/>
        <v>1</v>
      </c>
      <c r="C14">
        <v>0</v>
      </c>
      <c r="D14" s="18">
        <f t="shared" ref="D14:U44" si="4">D$8*(10^6/$A14^2)+D$9*(1000/$A14)+D$10</f>
        <v>-0.33624161073825398</v>
      </c>
      <c r="E14" s="18">
        <f t="shared" si="0"/>
        <v>-10.69929092500729</v>
      </c>
      <c r="F14" s="18">
        <f t="shared" si="0"/>
        <v>34.095935935548113</v>
      </c>
      <c r="G14" s="18">
        <f t="shared" si="0"/>
        <v>-36.348120170168933</v>
      </c>
      <c r="H14" s="18">
        <f t="shared" si="0"/>
        <v>45.646819625029231</v>
      </c>
      <c r="I14" s="18">
        <f t="shared" si="0"/>
        <v>5.4416936174046198</v>
      </c>
      <c r="J14" s="51">
        <f t="shared" si="0"/>
        <v>-0.64238692734169778</v>
      </c>
      <c r="K14" s="51">
        <f t="shared" si="0"/>
        <v>-11.866285380799528</v>
      </c>
      <c r="L14" s="51">
        <f t="shared" si="0"/>
        <v>29.097261469769787</v>
      </c>
      <c r="M14" s="18">
        <f t="shared" ref="M14:M44" si="5">H14-I14</f>
        <v>40.205126007624614</v>
      </c>
      <c r="N14" s="18">
        <f t="shared" ref="N14:N44" si="6">-G14</f>
        <v>36.348120170168933</v>
      </c>
      <c r="O14" s="18">
        <f t="shared" si="1"/>
        <v>33.344517070323889</v>
      </c>
      <c r="P14" s="31">
        <v>15</v>
      </c>
      <c r="Q14" s="32">
        <f>1.03091*R14+30.91</f>
        <v>25.0028857</v>
      </c>
      <c r="R14" s="33">
        <v>-5.73</v>
      </c>
      <c r="S14" s="18"/>
      <c r="T14" s="18">
        <f t="shared" si="0"/>
        <v>105.02889840262472</v>
      </c>
      <c r="U14" s="18">
        <f t="shared" si="0"/>
        <v>11.54437858950477</v>
      </c>
      <c r="V14" s="5">
        <f t="shared" ref="V14:V44" si="7">T14/U14</f>
        <v>9.0978390554610389</v>
      </c>
      <c r="X14" s="3">
        <f>AVERAGE(X11:X13)</f>
        <v>-5.6539120502563378E-3</v>
      </c>
      <c r="Y14" s="12" t="s">
        <v>12</v>
      </c>
      <c r="Z14" s="5"/>
      <c r="AA14" s="15"/>
      <c r="AB14" s="2"/>
      <c r="AC14" s="6"/>
      <c r="AD14" s="7"/>
      <c r="AE14" s="6"/>
      <c r="AF14" s="8"/>
      <c r="AG14" s="6"/>
      <c r="AH14" s="10"/>
    </row>
    <row r="15" spans="1:36" ht="15">
      <c r="A15">
        <f t="shared" si="3"/>
        <v>275.16000000000003</v>
      </c>
      <c r="B15">
        <f t="shared" si="3"/>
        <v>2</v>
      </c>
      <c r="C15">
        <v>0</v>
      </c>
      <c r="D15" s="18">
        <f t="shared" si="4"/>
        <v>-0.28014246256723396</v>
      </c>
      <c r="E15" s="18">
        <f t="shared" si="0"/>
        <v>-10.573584823375491</v>
      </c>
      <c r="F15" s="18">
        <f t="shared" si="0"/>
        <v>33.827592223655628</v>
      </c>
      <c r="G15" s="18">
        <f t="shared" si="0"/>
        <v>-36.098116496139596</v>
      </c>
      <c r="H15" s="18">
        <f t="shared" si="0"/>
        <v>45.403572807054744</v>
      </c>
      <c r="I15" s="18">
        <f t="shared" si="0"/>
        <v>5.4070377795600857</v>
      </c>
      <c r="J15" s="51">
        <f t="shared" si="0"/>
        <v>-0.63089402529437377</v>
      </c>
      <c r="K15" s="51">
        <f t="shared" si="0"/>
        <v>-11.735502253234475</v>
      </c>
      <c r="L15" s="51">
        <f t="shared" si="0"/>
        <v>28.866563098754305</v>
      </c>
      <c r="M15" s="18">
        <f t="shared" si="5"/>
        <v>39.996535027494659</v>
      </c>
      <c r="N15" s="18">
        <f t="shared" si="6"/>
        <v>36.098116496139596</v>
      </c>
      <c r="O15" s="18">
        <f t="shared" si="1"/>
        <v>33.105512429132133</v>
      </c>
      <c r="P15" s="34">
        <v>30</v>
      </c>
      <c r="Q15" s="35">
        <f>1.03091*R15+30.91</f>
        <v>50.002453199999998</v>
      </c>
      <c r="R15" s="36">
        <v>18.52</v>
      </c>
      <c r="S15" s="18"/>
      <c r="T15" s="18">
        <f t="shared" si="0"/>
        <v>103.64153275717459</v>
      </c>
      <c r="U15" s="18">
        <f t="shared" si="0"/>
        <v>11.440137111526024</v>
      </c>
      <c r="V15" s="5">
        <f t="shared" si="7"/>
        <v>9.0594659615359827</v>
      </c>
      <c r="X15" s="3">
        <f>EXP(X14/1000)</f>
        <v>0.99999434610393312</v>
      </c>
      <c r="Y15" s="4" t="s">
        <v>13</v>
      </c>
      <c r="Z15" s="5"/>
      <c r="AA15" s="15"/>
      <c r="AB15" s="2"/>
      <c r="AC15" s="2"/>
    </row>
    <row r="16" spans="1:36" ht="15.75">
      <c r="A16">
        <f t="shared" si="3"/>
        <v>276.16000000000003</v>
      </c>
      <c r="B16">
        <f t="shared" si="3"/>
        <v>3</v>
      </c>
      <c r="C16">
        <v>0</v>
      </c>
      <c r="D16" s="18">
        <f t="shared" si="4"/>
        <v>-0.22444959443800627</v>
      </c>
      <c r="E16" s="18">
        <f t="shared" si="0"/>
        <v>-10.448789107763609</v>
      </c>
      <c r="F16" s="18">
        <f t="shared" si="0"/>
        <v>33.562158320230829</v>
      </c>
      <c r="G16" s="18">
        <f t="shared" si="0"/>
        <v>-35.850823758776201</v>
      </c>
      <c r="H16" s="18">
        <f t="shared" si="0"/>
        <v>45.162963657187653</v>
      </c>
      <c r="I16" s="18">
        <f t="shared" si="0"/>
        <v>5.372688894140329</v>
      </c>
      <c r="J16" s="51">
        <f t="shared" si="0"/>
        <v>-0.61948435689455339</v>
      </c>
      <c r="K16" s="51">
        <f t="shared" si="0"/>
        <v>-11.605666280417143</v>
      </c>
      <c r="L16" s="51">
        <f t="shared" si="0"/>
        <v>28.638366325666073</v>
      </c>
      <c r="M16" s="18">
        <f t="shared" si="5"/>
        <v>39.790274763047321</v>
      </c>
      <c r="N16" s="18">
        <f t="shared" si="6"/>
        <v>35.850823758776201</v>
      </c>
      <c r="O16" s="18">
        <f t="shared" si="1"/>
        <v>32.868238702201623</v>
      </c>
      <c r="P16" s="18"/>
      <c r="S16" s="18"/>
      <c r="T16" s="18">
        <f t="shared" si="0"/>
        <v>102.27285121695448</v>
      </c>
      <c r="U16" s="18">
        <f t="shared" si="0"/>
        <v>11.33704582588695</v>
      </c>
      <c r="V16" s="5">
        <f t="shared" si="7"/>
        <v>9.0211200331770023</v>
      </c>
      <c r="X16" s="2">
        <v>-15</v>
      </c>
      <c r="Y16" s="56" t="s">
        <v>62</v>
      </c>
      <c r="Z16" s="5"/>
      <c r="AA16" s="5"/>
      <c r="AB16" s="2"/>
      <c r="AC16" s="2"/>
    </row>
    <row r="17" spans="1:29" ht="15">
      <c r="A17">
        <f t="shared" si="3"/>
        <v>277.16000000000003</v>
      </c>
      <c r="B17">
        <f t="shared" si="3"/>
        <v>4</v>
      </c>
      <c r="C17">
        <v>0</v>
      </c>
      <c r="D17" s="18">
        <f t="shared" si="4"/>
        <v>-0.16915860874584965</v>
      </c>
      <c r="E17" s="18">
        <f t="shared" si="0"/>
        <v>-10.324893924087164</v>
      </c>
      <c r="F17" s="18">
        <f t="shared" si="0"/>
        <v>33.299592306486332</v>
      </c>
      <c r="G17" s="18">
        <f t="shared" si="0"/>
        <v>-35.606202904244462</v>
      </c>
      <c r="H17" s="18">
        <f t="shared" si="0"/>
        <v>44.92495417710272</v>
      </c>
      <c r="I17" s="18">
        <f t="shared" si="0"/>
        <v>5.3386430350468741</v>
      </c>
      <c r="J17" s="51">
        <f t="shared" si="0"/>
        <v>-0.60815702121518234</v>
      </c>
      <c r="K17" s="51">
        <f t="shared" si="0"/>
        <v>-11.476767210275643</v>
      </c>
      <c r="L17" s="51">
        <f t="shared" si="0"/>
        <v>28.412635112410914</v>
      </c>
      <c r="M17" s="18">
        <f t="shared" si="5"/>
        <v>39.586311142055848</v>
      </c>
      <c r="N17" s="18">
        <f t="shared" si="6"/>
        <v>35.606202904244462</v>
      </c>
      <c r="O17" s="18">
        <f t="shared" si="1"/>
        <v>32.632677153990471</v>
      </c>
      <c r="P17" s="18"/>
      <c r="Q17" s="18"/>
      <c r="R17" s="18"/>
      <c r="S17" s="18"/>
      <c r="T17" s="18">
        <f t="shared" si="0"/>
        <v>100.92255839843173</v>
      </c>
      <c r="U17" s="18">
        <f t="shared" si="0"/>
        <v>11.235088019968156</v>
      </c>
      <c r="V17" s="5">
        <f t="shared" si="7"/>
        <v>8.9828008662737453</v>
      </c>
      <c r="W17"/>
      <c r="X17"/>
      <c r="Y17" s="4"/>
      <c r="Z17" s="5"/>
      <c r="AA17" s="5"/>
      <c r="AB17" s="2"/>
      <c r="AC17" s="2"/>
    </row>
    <row r="18" spans="1:29" ht="28.5">
      <c r="A18">
        <f t="shared" si="3"/>
        <v>278.16000000000003</v>
      </c>
      <c r="B18">
        <f t="shared" si="3"/>
        <v>5</v>
      </c>
      <c r="C18">
        <v>0</v>
      </c>
      <c r="D18" s="18">
        <f t="shared" si="4"/>
        <v>-0.11426517112453283</v>
      </c>
      <c r="E18" s="18">
        <f t="shared" si="0"/>
        <v>-10.201889559965487</v>
      </c>
      <c r="F18" s="18">
        <f t="shared" si="0"/>
        <v>33.039853015779187</v>
      </c>
      <c r="G18" s="18">
        <f t="shared" si="0"/>
        <v>-35.364215579448953</v>
      </c>
      <c r="H18" s="18">
        <f t="shared" si="0"/>
        <v>44.689507050274656</v>
      </c>
      <c r="I18" s="18">
        <f t="shared" si="0"/>
        <v>5.3048963412883987</v>
      </c>
      <c r="J18" s="51">
        <f t="shared" si="0"/>
        <v>-0.59691113028472786</v>
      </c>
      <c r="K18" s="51">
        <f t="shared" si="0"/>
        <v>-11.348794938165081</v>
      </c>
      <c r="L18" s="51">
        <f t="shared" si="0"/>
        <v>28.189334067522395</v>
      </c>
      <c r="M18" s="18">
        <f t="shared" si="5"/>
        <v>39.384610708986258</v>
      </c>
      <c r="N18" s="18">
        <f t="shared" si="6"/>
        <v>35.364215579448953</v>
      </c>
      <c r="O18" s="18">
        <f t="shared" si="1"/>
        <v>32.398809318377914</v>
      </c>
      <c r="P18" s="18"/>
      <c r="Q18" s="18"/>
      <c r="R18" s="18"/>
      <c r="S18" s="18"/>
      <c r="T18" s="18">
        <f t="shared" si="0"/>
        <v>99.590364500387096</v>
      </c>
      <c r="U18" s="18">
        <f t="shared" si="0"/>
        <v>11.134247282561624</v>
      </c>
      <c r="V18" s="5">
        <f t="shared" si="7"/>
        <v>8.9445080545646576</v>
      </c>
      <c r="W18"/>
      <c r="X18" s="20" t="s">
        <v>16</v>
      </c>
      <c r="Y18" s="56" t="s">
        <v>61</v>
      </c>
      <c r="Z18" s="57" t="s">
        <v>63</v>
      </c>
      <c r="AA18" s="58" t="s">
        <v>64</v>
      </c>
      <c r="AB18" s="2"/>
      <c r="AC18" s="2"/>
    </row>
    <row r="19" spans="1:29" ht="15">
      <c r="A19">
        <f t="shared" si="3"/>
        <v>279.16000000000003</v>
      </c>
      <c r="B19">
        <f t="shared" si="3"/>
        <v>6</v>
      </c>
      <c r="C19">
        <v>0</v>
      </c>
      <c r="D19" s="18">
        <f t="shared" si="4"/>
        <v>-5.976500931365436E-2</v>
      </c>
      <c r="E19" s="18">
        <f t="shared" si="0"/>
        <v>-10.07976644218369</v>
      </c>
      <c r="F19" s="18">
        <f t="shared" si="0"/>
        <v>32.78290001747407</v>
      </c>
      <c r="G19" s="18">
        <f t="shared" si="0"/>
        <v>-35.124824116999221</v>
      </c>
      <c r="H19" s="18">
        <f t="shared" si="0"/>
        <v>44.456585627350591</v>
      </c>
      <c r="I19" s="18">
        <f t="shared" si="0"/>
        <v>5.2714450156602481</v>
      </c>
      <c r="J19" s="51">
        <f t="shared" si="0"/>
        <v>-0.58574580885513639</v>
      </c>
      <c r="K19" s="51">
        <f t="shared" si="0"/>
        <v>-11.221739504226957</v>
      </c>
      <c r="L19" s="51">
        <f t="shared" si="0"/>
        <v>27.968428432288864</v>
      </c>
      <c r="M19" s="18">
        <f t="shared" si="5"/>
        <v>39.185140611690343</v>
      </c>
      <c r="N19" s="18">
        <f t="shared" si="6"/>
        <v>35.124824116999221</v>
      </c>
      <c r="O19" s="18">
        <f t="shared" si="1"/>
        <v>32.166616993838659</v>
      </c>
      <c r="P19" s="18"/>
      <c r="Q19" s="18"/>
      <c r="R19" s="18"/>
      <c r="S19" s="18"/>
      <c r="T19" s="18">
        <f t="shared" si="0"/>
        <v>98.275985180111974</v>
      </c>
      <c r="U19" s="18">
        <f t="shared" si="0"/>
        <v>11.034507497382123</v>
      </c>
      <c r="V19" s="5">
        <f t="shared" si="7"/>
        <v>8.9062411895979423</v>
      </c>
      <c r="W19"/>
      <c r="X19" s="2">
        <v>1</v>
      </c>
      <c r="Y19" s="4">
        <f t="shared" ref="Y19:Y82" si="8">-1000*(1-10^((LOG(1+X$16/1000)+(X$15-1)*LOG(X19))))</f>
        <v>-14.999999999999902</v>
      </c>
      <c r="Z19" s="21">
        <f>X16+X14</f>
        <v>-15.005653912050256</v>
      </c>
      <c r="AA19" s="5"/>
      <c r="AB19" s="2"/>
      <c r="AC19" s="2"/>
    </row>
    <row r="20" spans="1:29" ht="15">
      <c r="A20" s="22">
        <v>279.66000000000003</v>
      </c>
      <c r="B20" s="22">
        <v>6.5</v>
      </c>
      <c r="C20">
        <v>0</v>
      </c>
      <c r="D20" s="18">
        <f t="shared" si="4"/>
        <v>-3.2661088464562837E-2</v>
      </c>
      <c r="E20" s="18">
        <f t="shared" si="0"/>
        <v>-10.019032396481435</v>
      </c>
      <c r="F20" s="18">
        <f t="shared" si="0"/>
        <v>32.655455940770601</v>
      </c>
      <c r="G20" s="18">
        <f t="shared" si="0"/>
        <v>-35.006090246976932</v>
      </c>
      <c r="H20" s="18">
        <f t="shared" si="0"/>
        <v>44.341060780842419</v>
      </c>
      <c r="I20" s="18">
        <f t="shared" si="0"/>
        <v>5.2548289463924336</v>
      </c>
      <c r="J20" s="51">
        <f t="shared" si="0"/>
        <v>-0.58019309161124166</v>
      </c>
      <c r="K20" s="51">
        <f t="shared" si="0"/>
        <v>-11.158552528069794</v>
      </c>
      <c r="L20" s="51">
        <f t="shared" si="0"/>
        <v>27.858863200878329</v>
      </c>
      <c r="M20" s="18">
        <f t="shared" si="5"/>
        <v>39.086231834449983</v>
      </c>
      <c r="N20" s="18">
        <f t="shared" si="6"/>
        <v>35.006090246976932</v>
      </c>
      <c r="O20" s="18">
        <f t="shared" si="1"/>
        <v>32.051143531431023</v>
      </c>
      <c r="P20" s="18"/>
      <c r="S20" s="18"/>
      <c r="T20" s="18">
        <f t="shared" si="0"/>
        <v>97.625388592350276</v>
      </c>
      <c r="U20" s="18">
        <f t="shared" si="0"/>
        <v>10.985045504621166</v>
      </c>
      <c r="V20" s="5">
        <f t="shared" si="7"/>
        <v>8.8871173588931818</v>
      </c>
      <c r="W20"/>
      <c r="X20" s="2">
        <v>0.99</v>
      </c>
      <c r="Y20" s="4">
        <f t="shared" si="8"/>
        <v>-14.999944028797451</v>
      </c>
      <c r="Z20" s="5">
        <f t="shared" ref="Z20:Z83" si="9">X$16+(X$16-Y20)/(1-X20)</f>
        <v>-15.005597120254919</v>
      </c>
      <c r="AA20" s="5">
        <f t="shared" ref="AA20:AA83" si="10">((X19-X20)*Z20+(X$19-X19)*AA19)/(X$19-X20)</f>
        <v>-15.005597120254919</v>
      </c>
      <c r="AB20" s="2"/>
      <c r="AC20" s="2"/>
    </row>
    <row r="21" spans="1:29" ht="15">
      <c r="A21">
        <f>A19+1</f>
        <v>280.16000000000003</v>
      </c>
      <c r="B21">
        <f>B19+1</f>
        <v>7</v>
      </c>
      <c r="C21">
        <v>0</v>
      </c>
      <c r="D21" s="18">
        <f t="shared" si="4"/>
        <v>-5.6539120502563378E-3</v>
      </c>
      <c r="E21" s="18">
        <f t="shared" si="0"/>
        <v>-9.9585151342090228</v>
      </c>
      <c r="F21" s="18">
        <f t="shared" si="0"/>
        <v>32.528693601208865</v>
      </c>
      <c r="G21" s="18">
        <f t="shared" si="0"/>
        <v>-34.887991520550706</v>
      </c>
      <c r="H21" s="18">
        <f t="shared" si="0"/>
        <v>44.226153911887174</v>
      </c>
      <c r="I21" s="18">
        <f t="shared" si="0"/>
        <v>5.2382853234555364</v>
      </c>
      <c r="J21" s="51">
        <f t="shared" si="0"/>
        <v>-0.57466019417475689</v>
      </c>
      <c r="K21" s="51">
        <f t="shared" si="0"/>
        <v>-11.095591090805247</v>
      </c>
      <c r="L21" s="51">
        <f t="shared" si="0"/>
        <v>27.749884067226329</v>
      </c>
      <c r="M21" s="18">
        <f t="shared" si="5"/>
        <v>38.987868588431638</v>
      </c>
      <c r="N21" s="18">
        <f t="shared" si="6"/>
        <v>34.887991520550706</v>
      </c>
      <c r="O21" s="18">
        <f t="shared" si="1"/>
        <v>31.936082238720729</v>
      </c>
      <c r="P21" s="18"/>
      <c r="S21" s="18"/>
      <c r="T21" s="18">
        <f t="shared" si="0"/>
        <v>96.979141432765317</v>
      </c>
      <c r="U21" s="18">
        <f t="shared" si="0"/>
        <v>10.935852836740754</v>
      </c>
      <c r="V21" s="5">
        <f t="shared" si="7"/>
        <v>8.8679998606920094</v>
      </c>
      <c r="W21"/>
      <c r="X21" s="2">
        <v>0.98</v>
      </c>
      <c r="Y21" s="4">
        <f t="shared" si="8"/>
        <v>-14.99988748934622</v>
      </c>
      <c r="Z21" s="5">
        <f t="shared" si="9"/>
        <v>-15.005625532689013</v>
      </c>
      <c r="AA21" s="5">
        <f t="shared" si="10"/>
        <v>-15.005611326471966</v>
      </c>
      <c r="AB21" s="2"/>
      <c r="AC21" s="2"/>
    </row>
    <row r="22" spans="1:29" ht="15">
      <c r="A22">
        <f t="shared" ref="A22:B37" si="11">A21+1</f>
        <v>281.16000000000003</v>
      </c>
      <c r="B22">
        <f t="shared" si="11"/>
        <v>8</v>
      </c>
      <c r="C22">
        <v>0</v>
      </c>
      <c r="D22" s="18">
        <f t="shared" si="4"/>
        <v>4.8072272015934558E-2</v>
      </c>
      <c r="E22" s="18">
        <f t="shared" si="0"/>
        <v>-9.8381263337601368</v>
      </c>
      <c r="F22" s="18">
        <f t="shared" si="0"/>
        <v>32.277194761551328</v>
      </c>
      <c r="G22" s="18">
        <f t="shared" si="0"/>
        <v>-34.653681450510049</v>
      </c>
      <c r="H22" s="18">
        <f t="shared" si="0"/>
        <v>43.99817654644221</v>
      </c>
      <c r="I22" s="18">
        <f t="shared" si="0"/>
        <v>5.2054135912069333</v>
      </c>
      <c r="J22" s="51">
        <f t="shared" si="0"/>
        <v>-0.5636534357661116</v>
      </c>
      <c r="K22" s="51">
        <f t="shared" si="0"/>
        <v>-10.970340019917483</v>
      </c>
      <c r="L22" s="51">
        <f t="shared" si="0"/>
        <v>27.533667438887658</v>
      </c>
      <c r="M22" s="18">
        <f t="shared" si="5"/>
        <v>38.792762955235276</v>
      </c>
      <c r="N22" s="18">
        <f t="shared" si="6"/>
        <v>34.653681450510049</v>
      </c>
      <c r="O22" s="18">
        <f t="shared" si="1"/>
        <v>31.707187366623984</v>
      </c>
      <c r="P22" s="18"/>
      <c r="S22" s="18"/>
      <c r="T22" s="18">
        <f t="shared" si="0"/>
        <v>95.699559473798303</v>
      </c>
      <c r="U22" s="18">
        <f t="shared" si="0"/>
        <v>10.838267755376222</v>
      </c>
      <c r="V22" s="5">
        <f t="shared" si="7"/>
        <v>8.8297836548951683</v>
      </c>
      <c r="W22"/>
      <c r="X22" s="2">
        <v>0.97</v>
      </c>
      <c r="Y22" s="4">
        <f t="shared" si="8"/>
        <v>-14.999830369989976</v>
      </c>
      <c r="Z22" s="5">
        <f t="shared" si="9"/>
        <v>-15.005654333667474</v>
      </c>
      <c r="AA22" s="5">
        <f t="shared" si="10"/>
        <v>-15.005625662203801</v>
      </c>
      <c r="AB22" s="2"/>
      <c r="AC22" s="2"/>
    </row>
    <row r="23" spans="1:29" ht="15">
      <c r="A23">
        <f t="shared" si="11"/>
        <v>282.16000000000003</v>
      </c>
      <c r="B23">
        <f t="shared" si="11"/>
        <v>9</v>
      </c>
      <c r="C23">
        <v>0</v>
      </c>
      <c r="D23" s="18">
        <f t="shared" si="4"/>
        <v>0.10141763538417869</v>
      </c>
      <c r="E23" s="18">
        <f t="shared" si="0"/>
        <v>-9.7185908704281232</v>
      </c>
      <c r="F23" s="18">
        <f t="shared" si="0"/>
        <v>32.028365183035731</v>
      </c>
      <c r="G23" s="18">
        <f t="shared" si="0"/>
        <v>-34.421858210094442</v>
      </c>
      <c r="H23" s="18">
        <f t="shared" si="0"/>
        <v>43.772618799010807</v>
      </c>
      <c r="I23" s="18">
        <f t="shared" si="0"/>
        <v>5.1728262054583336</v>
      </c>
      <c r="J23" s="51">
        <f t="shared" si="0"/>
        <v>-0.55272469520839218</v>
      </c>
      <c r="K23" s="51">
        <f t="shared" si="0"/>
        <v>-10.845976750779695</v>
      </c>
      <c r="L23" s="51">
        <f t="shared" si="0"/>
        <v>27.319745606998346</v>
      </c>
      <c r="M23" s="18">
        <f t="shared" si="5"/>
        <v>38.599792593552472</v>
      </c>
      <c r="N23" s="18">
        <f t="shared" si="6"/>
        <v>34.421858210094442</v>
      </c>
      <c r="O23" s="18">
        <f t="shared" si="1"/>
        <v>31.479914941876949</v>
      </c>
      <c r="P23" s="18"/>
      <c r="S23" s="18"/>
      <c r="T23" s="18">
        <f t="shared" si="0"/>
        <v>94.436970624359986</v>
      </c>
      <c r="U23" s="18">
        <f t="shared" si="0"/>
        <v>10.741736984439129</v>
      </c>
      <c r="V23" s="5">
        <f t="shared" si="7"/>
        <v>8.7915921569448976</v>
      </c>
      <c r="W23"/>
      <c r="X23" s="2">
        <v>0.96</v>
      </c>
      <c r="Y23" s="4">
        <f t="shared" si="8"/>
        <v>-14.999772658709109</v>
      </c>
      <c r="Z23" s="5">
        <f t="shared" si="9"/>
        <v>-15.005683532272283</v>
      </c>
      <c r="AA23" s="5">
        <f t="shared" si="10"/>
        <v>-15.005640129720922</v>
      </c>
      <c r="AB23" s="2"/>
      <c r="AC23" s="2"/>
    </row>
    <row r="24" spans="1:29" ht="15">
      <c r="A24">
        <f t="shared" si="11"/>
        <v>283.16000000000003</v>
      </c>
      <c r="B24">
        <f t="shared" si="11"/>
        <v>10</v>
      </c>
      <c r="C24">
        <v>0</v>
      </c>
      <c r="D24" s="18">
        <f t="shared" si="4"/>
        <v>0.15438621274191178</v>
      </c>
      <c r="E24" s="18">
        <f t="shared" si="0"/>
        <v>-9.5998997033479299</v>
      </c>
      <c r="F24" s="18">
        <f t="shared" si="0"/>
        <v>31.782167225568685</v>
      </c>
      <c r="G24" s="18">
        <f t="shared" si="0"/>
        <v>-34.19248673173486</v>
      </c>
      <c r="H24" s="18">
        <f t="shared" si="0"/>
        <v>43.54944654979608</v>
      </c>
      <c r="I24" s="18">
        <f t="shared" si="0"/>
        <v>5.1405196115655647</v>
      </c>
      <c r="J24" s="51">
        <f t="shared" si="0"/>
        <v>-0.54187314592456559</v>
      </c>
      <c r="K24" s="51">
        <f t="shared" si="0"/>
        <v>-10.722491877383806</v>
      </c>
      <c r="L24" s="51">
        <f t="shared" si="0"/>
        <v>27.108086211909775</v>
      </c>
      <c r="M24" s="18">
        <f t="shared" si="5"/>
        <v>38.408926938230515</v>
      </c>
      <c r="N24" s="18">
        <f t="shared" si="6"/>
        <v>34.19248673173486</v>
      </c>
      <c r="O24" s="18">
        <f t="shared" si="1"/>
        <v>31.254247775109476</v>
      </c>
      <c r="P24" s="18"/>
      <c r="Q24" s="18"/>
      <c r="R24" s="18"/>
      <c r="S24" s="18"/>
      <c r="T24" s="18">
        <f t="shared" si="0"/>
        <v>93.191111199596861</v>
      </c>
      <c r="U24" s="18">
        <f t="shared" si="0"/>
        <v>10.646245525625165</v>
      </c>
      <c r="V24" s="5">
        <f t="shared" si="7"/>
        <v>8.753424949226364</v>
      </c>
      <c r="W24"/>
      <c r="X24" s="2">
        <v>0.95</v>
      </c>
      <c r="Y24" s="4">
        <f t="shared" si="8"/>
        <v>-14.99971434310754</v>
      </c>
      <c r="Z24" s="5">
        <f t="shared" si="9"/>
        <v>-15.005713137849206</v>
      </c>
      <c r="AA24" s="5">
        <f t="shared" si="10"/>
        <v>-15.005654731346578</v>
      </c>
      <c r="AB24" s="2"/>
      <c r="AC24" s="2"/>
    </row>
    <row r="25" spans="1:29" ht="15">
      <c r="A25">
        <f t="shared" si="11"/>
        <v>284.16000000000003</v>
      </c>
      <c r="B25">
        <f t="shared" si="11"/>
        <v>11</v>
      </c>
      <c r="C25">
        <v>0</v>
      </c>
      <c r="D25" s="18">
        <f t="shared" si="4"/>
        <v>0.20698198198198092</v>
      </c>
      <c r="E25" s="18">
        <f t="shared" si="0"/>
        <v>-9.4820439189189187</v>
      </c>
      <c r="F25" s="18">
        <f t="shared" si="0"/>
        <v>31.538563910193972</v>
      </c>
      <c r="G25" s="18">
        <f t="shared" si="0"/>
        <v>-33.965532563813809</v>
      </c>
      <c r="H25" s="18">
        <f t="shared" si="0"/>
        <v>43.328626278305329</v>
      </c>
      <c r="I25" s="18">
        <f t="shared" si="0"/>
        <v>5.1084903125253627</v>
      </c>
      <c r="J25" s="51">
        <f t="shared" si="0"/>
        <v>-0.53109797297297279</v>
      </c>
      <c r="K25" s="51">
        <f t="shared" si="0"/>
        <v>-10.599876126126123</v>
      </c>
      <c r="L25" s="51">
        <f t="shared" si="0"/>
        <v>26.898657462361008</v>
      </c>
      <c r="M25" s="18">
        <f t="shared" si="5"/>
        <v>38.220135965779967</v>
      </c>
      <c r="N25" s="18">
        <f t="shared" si="6"/>
        <v>33.965532563813809</v>
      </c>
      <c r="O25" s="18">
        <f t="shared" si="1"/>
        <v>31.030168918918918</v>
      </c>
      <c r="P25" s="18"/>
      <c r="Q25" s="18"/>
      <c r="R25" s="18"/>
      <c r="S25" s="18"/>
      <c r="T25" s="18">
        <f t="shared" si="0"/>
        <v>91.961722399764625</v>
      </c>
      <c r="U25" s="18">
        <f t="shared" si="0"/>
        <v>10.551778645452885</v>
      </c>
      <c r="V25" s="5">
        <f t="shared" si="7"/>
        <v>8.7152816117303615</v>
      </c>
      <c r="W25"/>
      <c r="X25" s="2">
        <v>0.94</v>
      </c>
      <c r="Y25" s="4">
        <f t="shared" si="8"/>
        <v>-14.999655410394608</v>
      </c>
      <c r="Z25" s="5">
        <f t="shared" si="9"/>
        <v>-15.005743160089869</v>
      </c>
      <c r="AA25" s="5">
        <f t="shared" si="10"/>
        <v>-15.00566946947046</v>
      </c>
      <c r="AB25" s="2"/>
      <c r="AC25" s="2"/>
    </row>
    <row r="26" spans="1:29" ht="15">
      <c r="A26">
        <f t="shared" si="11"/>
        <v>285.16000000000003</v>
      </c>
      <c r="B26">
        <f t="shared" si="11"/>
        <v>12</v>
      </c>
      <c r="C26">
        <v>0</v>
      </c>
      <c r="D26" s="18">
        <f t="shared" si="4"/>
        <v>0.25920886519848452</v>
      </c>
      <c r="E26" s="18">
        <f t="shared" si="0"/>
        <v>-9.3650147285734278</v>
      </c>
      <c r="F26" s="18">
        <f t="shared" si="0"/>
        <v>31.29751890520604</v>
      </c>
      <c r="G26" s="18">
        <f t="shared" si="0"/>
        <v>-33.740961857727925</v>
      </c>
      <c r="H26" s="18">
        <f t="shared" si="0"/>
        <v>43.110125050762306</v>
      </c>
      <c r="I26" s="18">
        <f t="shared" si="0"/>
        <v>5.0767348678318376</v>
      </c>
      <c r="J26" s="51">
        <f t="shared" si="0"/>
        <v>-0.52039837284331592</v>
      </c>
      <c r="K26" s="51">
        <f t="shared" si="0"/>
        <v>-10.47812035348576</v>
      </c>
      <c r="L26" s="51">
        <f t="shared" si="0"/>
        <v>26.691428123540447</v>
      </c>
      <c r="M26" s="18">
        <f t="shared" si="5"/>
        <v>38.033390182930468</v>
      </c>
      <c r="N26" s="18">
        <f t="shared" si="6"/>
        <v>33.740961857727925</v>
      </c>
      <c r="O26" s="18">
        <f t="shared" si="1"/>
        <v>30.807661663627435</v>
      </c>
      <c r="P26" s="18"/>
      <c r="Q26" s="18"/>
      <c r="R26" s="18"/>
      <c r="S26" s="18"/>
      <c r="T26" s="18">
        <f t="shared" si="0"/>
        <v>90.748550204071392</v>
      </c>
      <c r="U26" s="18">
        <f t="shared" si="0"/>
        <v>10.458321869682052</v>
      </c>
      <c r="V26" s="5">
        <f t="shared" si="7"/>
        <v>8.6771617220105952</v>
      </c>
      <c r="W26"/>
      <c r="X26" s="2">
        <v>0.93</v>
      </c>
      <c r="Y26" s="4">
        <f t="shared" si="8"/>
        <v>-14.999595847369651</v>
      </c>
      <c r="Z26" s="5">
        <f t="shared" si="9"/>
        <v>-15.005773609004985</v>
      </c>
      <c r="AA26" s="5">
        <f t="shared" si="10"/>
        <v>-15.00568434654682</v>
      </c>
      <c r="AB26" s="2"/>
      <c r="AC26" s="2"/>
    </row>
    <row r="27" spans="1:29" ht="15">
      <c r="A27">
        <f t="shared" si="11"/>
        <v>286.16000000000003</v>
      </c>
      <c r="B27">
        <f t="shared" si="11"/>
        <v>13</v>
      </c>
      <c r="C27">
        <v>0</v>
      </c>
      <c r="D27" s="18">
        <f t="shared" si="4"/>
        <v>0.31107072966172744</v>
      </c>
      <c r="E27" s="18">
        <f t="shared" si="0"/>
        <v>-9.2488034665921148</v>
      </c>
      <c r="F27" s="18">
        <f t="shared" si="0"/>
        <v>31.058996512602754</v>
      </c>
      <c r="G27" s="18">
        <f t="shared" si="0"/>
        <v>-33.518741355266599</v>
      </c>
      <c r="H27" s="18">
        <f t="shared" si="0"/>
        <v>42.893910507826959</v>
      </c>
      <c r="I27" s="18">
        <f t="shared" si="0"/>
        <v>5.0452498923596991</v>
      </c>
      <c r="J27" s="51">
        <f t="shared" si="0"/>
        <v>-0.50977355325691898</v>
      </c>
      <c r="K27" s="51">
        <f t="shared" si="0"/>
        <v>-10.357215543751746</v>
      </c>
      <c r="L27" s="51">
        <f t="shared" si="0"/>
        <v>26.486367505439066</v>
      </c>
      <c r="M27" s="18">
        <f t="shared" si="5"/>
        <v>37.84866061546726</v>
      </c>
      <c r="N27" s="18">
        <f t="shared" si="6"/>
        <v>33.518741355266599</v>
      </c>
      <c r="O27" s="18">
        <f t="shared" si="1"/>
        <v>30.586709533128321</v>
      </c>
      <c r="P27" s="18"/>
      <c r="Q27" s="18"/>
      <c r="R27" s="18"/>
      <c r="S27" s="18"/>
      <c r="T27" s="18">
        <f t="shared" si="0"/>
        <v>89.551345267175719</v>
      </c>
      <c r="U27" s="18">
        <f t="shared" si="0"/>
        <v>10.36586097786865</v>
      </c>
      <c r="V27" s="5">
        <f t="shared" si="7"/>
        <v>8.6390648551403384</v>
      </c>
      <c r="W27"/>
      <c r="X27" s="2">
        <v>0.92</v>
      </c>
      <c r="Y27" s="4">
        <f t="shared" si="8"/>
        <v>-14.999535640404016</v>
      </c>
      <c r="Z27" s="5">
        <f t="shared" si="9"/>
        <v>-15.005804494949802</v>
      </c>
      <c r="AA27" s="5">
        <f t="shared" si="10"/>
        <v>-15.005699365097193</v>
      </c>
      <c r="AB27" s="2"/>
      <c r="AC27" s="2"/>
    </row>
    <row r="28" spans="1:29" ht="15">
      <c r="A28">
        <f t="shared" si="11"/>
        <v>287.16000000000003</v>
      </c>
      <c r="B28">
        <f t="shared" si="11"/>
        <v>14</v>
      </c>
      <c r="C28">
        <v>0</v>
      </c>
      <c r="D28" s="18">
        <f t="shared" si="4"/>
        <v>0.36257138877281037</v>
      </c>
      <c r="E28" s="18">
        <f t="shared" si="0"/>
        <v>-9.1334015879648973</v>
      </c>
      <c r="F28" s="18">
        <f t="shared" si="0"/>
        <v>30.822961654867704</v>
      </c>
      <c r="G28" s="18">
        <f t="shared" si="0"/>
        <v>-33.29883837629761</v>
      </c>
      <c r="H28" s="18">
        <f t="shared" si="0"/>
        <v>42.679950852613892</v>
      </c>
      <c r="I28" s="18">
        <f t="shared" si="0"/>
        <v>5.0140320552735007</v>
      </c>
      <c r="J28" s="51">
        <f t="shared" si="0"/>
        <v>-0.49922273297116559</v>
      </c>
      <c r="K28" s="51">
        <f t="shared" si="0"/>
        <v>-10.237152806797599</v>
      </c>
      <c r="L28" s="51">
        <f t="shared" si="0"/>
        <v>26.283445451486987</v>
      </c>
      <c r="M28" s="18">
        <f t="shared" si="5"/>
        <v>37.665918797340389</v>
      </c>
      <c r="N28" s="18">
        <f t="shared" si="6"/>
        <v>33.29883837629761</v>
      </c>
      <c r="O28" s="18">
        <f t="shared" si="1"/>
        <v>30.367296280819048</v>
      </c>
      <c r="P28" s="18"/>
      <c r="Q28" s="18"/>
      <c r="R28" s="18"/>
      <c r="S28" s="18"/>
      <c r="T28" s="18">
        <f t="shared" si="0"/>
        <v>88.36986281826276</v>
      </c>
      <c r="U28" s="18">
        <f t="shared" si="0"/>
        <v>10.274381998052661</v>
      </c>
      <c r="V28" s="5">
        <f t="shared" si="7"/>
        <v>8.6009905836683718</v>
      </c>
      <c r="W28"/>
      <c r="X28" s="2">
        <v>0.91</v>
      </c>
      <c r="Y28" s="4">
        <f t="shared" si="8"/>
        <v>-14.99947477542185</v>
      </c>
      <c r="Z28" s="5">
        <f t="shared" si="9"/>
        <v>-15.005835828646106</v>
      </c>
      <c r="AA28" s="5">
        <f t="shared" si="10"/>
        <v>-15.005714527713739</v>
      </c>
      <c r="AB28" s="2"/>
      <c r="AC28" s="2"/>
    </row>
    <row r="29" spans="1:29" ht="15">
      <c r="A29">
        <f t="shared" si="11"/>
        <v>288.16000000000003</v>
      </c>
      <c r="B29">
        <f t="shared" si="11"/>
        <v>15</v>
      </c>
      <c r="C29">
        <v>0</v>
      </c>
      <c r="D29" s="18">
        <f t="shared" si="4"/>
        <v>0.41371460299833451</v>
      </c>
      <c r="E29" s="18">
        <f t="shared" si="4"/>
        <v>-9.0188006662964995</v>
      </c>
      <c r="F29" s="18">
        <f t="shared" si="4"/>
        <v>30.589379862073038</v>
      </c>
      <c r="G29" s="18">
        <f t="shared" si="4"/>
        <v>-33.081220806751503</v>
      </c>
      <c r="H29" s="18">
        <f t="shared" si="4"/>
        <v>42.468214839001462</v>
      </c>
      <c r="I29" s="18">
        <f t="shared" si="4"/>
        <v>4.9830780789622393</v>
      </c>
      <c r="J29" s="51">
        <f t="shared" si="4"/>
        <v>-0.48874514158800642</v>
      </c>
      <c r="K29" s="51">
        <f t="shared" si="4"/>
        <v>-10.117923375902269</v>
      </c>
      <c r="L29" s="51">
        <f t="shared" si="4"/>
        <v>26.082632327465678</v>
      </c>
      <c r="M29" s="18">
        <f t="shared" si="5"/>
        <v>37.485136760039225</v>
      </c>
      <c r="N29" s="18">
        <f t="shared" si="6"/>
        <v>33.081220806751503</v>
      </c>
      <c r="O29" s="18">
        <f t="shared" si="1"/>
        <v>30.149405885619096</v>
      </c>
      <c r="P29" s="18"/>
      <c r="Q29" s="18"/>
      <c r="R29" s="18"/>
      <c r="S29" s="18"/>
      <c r="T29" s="18">
        <f t="shared" si="4"/>
        <v>87.203862562627108</v>
      </c>
      <c r="U29" s="18">
        <f t="shared" si="4"/>
        <v>10.183871201575037</v>
      </c>
      <c r="V29" s="5">
        <f t="shared" si="7"/>
        <v>8.5629384775742405</v>
      </c>
      <c r="W29"/>
      <c r="X29" s="2">
        <v>0.9</v>
      </c>
      <c r="Y29" s="4">
        <f t="shared" si="8"/>
        <v>-14.999413237881342</v>
      </c>
      <c r="Z29" s="5">
        <f t="shared" si="9"/>
        <v>-15.005867621186582</v>
      </c>
      <c r="AA29" s="5">
        <f t="shared" si="10"/>
        <v>-15.005729837061022</v>
      </c>
      <c r="AB29" s="2"/>
      <c r="AC29" s="2"/>
    </row>
    <row r="30" spans="1:29" ht="15">
      <c r="A30">
        <f t="shared" si="11"/>
        <v>289.16000000000003</v>
      </c>
      <c r="B30">
        <f t="shared" si="11"/>
        <v>16</v>
      </c>
      <c r="C30">
        <v>0</v>
      </c>
      <c r="D30" s="18">
        <f t="shared" si="4"/>
        <v>0.46450408078572458</v>
      </c>
      <c r="E30" s="18">
        <f t="shared" si="4"/>
        <v>-8.9049923917554281</v>
      </c>
      <c r="F30" s="18">
        <f t="shared" si="4"/>
        <v>30.358217259294044</v>
      </c>
      <c r="G30" s="18">
        <f t="shared" si="4"/>
        <v>-32.865857086896249</v>
      </c>
      <c r="H30" s="18">
        <f t="shared" si="4"/>
        <v>42.258671760223379</v>
      </c>
      <c r="I30" s="18">
        <f t="shared" si="4"/>
        <v>4.9523847379985932</v>
      </c>
      <c r="J30" s="51">
        <f t="shared" si="4"/>
        <v>-0.47834001936644066</v>
      </c>
      <c r="K30" s="51">
        <f t="shared" si="4"/>
        <v>-9.999518605616263</v>
      </c>
      <c r="L30" s="51">
        <f t="shared" si="4"/>
        <v>25.883899010688051</v>
      </c>
      <c r="M30" s="18">
        <f t="shared" si="5"/>
        <v>37.306287022224787</v>
      </c>
      <c r="N30" s="18">
        <f t="shared" si="6"/>
        <v>32.865857086896249</v>
      </c>
      <c r="O30" s="18">
        <f t="shared" si="1"/>
        <v>29.933022548070269</v>
      </c>
      <c r="P30" s="18"/>
      <c r="Q30" s="18"/>
      <c r="R30" s="18"/>
      <c r="S30" s="18"/>
      <c r="T30" s="18">
        <f t="shared" si="4"/>
        <v>86.053108585692343</v>
      </c>
      <c r="U30" s="18">
        <f t="shared" si="4"/>
        <v>10.094315098020239</v>
      </c>
      <c r="V30" s="5">
        <f t="shared" si="7"/>
        <v>8.5249081042229022</v>
      </c>
      <c r="W30"/>
      <c r="X30" s="2">
        <v>0.89</v>
      </c>
      <c r="Y30" s="4">
        <f t="shared" si="8"/>
        <v>-14.999351012752072</v>
      </c>
      <c r="Z30" s="5">
        <f t="shared" si="9"/>
        <v>-15.005899884072072</v>
      </c>
      <c r="AA30" s="5">
        <f t="shared" si="10"/>
        <v>-15.005745295880208</v>
      </c>
      <c r="AB30" s="2"/>
      <c r="AC30" s="2"/>
    </row>
    <row r="31" spans="1:29" ht="15">
      <c r="A31">
        <f t="shared" si="11"/>
        <v>290.16000000000003</v>
      </c>
      <c r="B31">
        <f t="shared" si="11"/>
        <v>17</v>
      </c>
      <c r="C31">
        <v>0</v>
      </c>
      <c r="D31" s="18">
        <f t="shared" si="4"/>
        <v>0.51494347945960861</v>
      </c>
      <c r="E31" s="18">
        <f t="shared" si="4"/>
        <v>-8.7919685690653395</v>
      </c>
      <c r="F31" s="18">
        <f t="shared" si="4"/>
        <v>30.129440554326749</v>
      </c>
      <c r="G31" s="18">
        <f t="shared" si="4"/>
        <v>-32.652716199894343</v>
      </c>
      <c r="H31" s="18">
        <f t="shared" si="4"/>
        <v>42.051291437735038</v>
      </c>
      <c r="I31" s="18">
        <f t="shared" si="4"/>
        <v>4.9219488581221809</v>
      </c>
      <c r="J31" s="51">
        <f t="shared" si="4"/>
        <v>-0.46800661703887458</v>
      </c>
      <c r="K31" s="51">
        <f t="shared" si="4"/>
        <v>-9.8819299696718979</v>
      </c>
      <c r="L31" s="51">
        <f t="shared" si="4"/>
        <v>25.687216879439188</v>
      </c>
      <c r="M31" s="18">
        <f t="shared" si="5"/>
        <v>37.12934257961286</v>
      </c>
      <c r="N31" s="18">
        <f t="shared" si="6"/>
        <v>32.652716199894343</v>
      </c>
      <c r="O31" s="18">
        <f t="shared" si="1"/>
        <v>29.718130686517782</v>
      </c>
      <c r="P31" s="18"/>
      <c r="Q31" s="18"/>
      <c r="R31" s="18"/>
      <c r="S31" s="18"/>
      <c r="T31" s="18">
        <f t="shared" si="4"/>
        <v>84.917369259396793</v>
      </c>
      <c r="U31" s="18">
        <f t="shared" si="4"/>
        <v>10.005700430280839</v>
      </c>
      <c r="V31" s="5">
        <f t="shared" si="7"/>
        <v>8.4868990283185344</v>
      </c>
      <c r="W31"/>
      <c r="X31" s="2">
        <v>0.88</v>
      </c>
      <c r="Y31" s="4">
        <f t="shared" si="8"/>
        <v>-14.999288084495355</v>
      </c>
      <c r="Z31" s="5">
        <f t="shared" si="9"/>
        <v>-15.005932629205377</v>
      </c>
      <c r="AA31" s="5">
        <f t="shared" si="10"/>
        <v>-15.005760906990639</v>
      </c>
      <c r="AB31" s="2"/>
      <c r="AC31" s="2"/>
    </row>
    <row r="32" spans="1:29" ht="15">
      <c r="A32">
        <f t="shared" si="11"/>
        <v>291.16000000000003</v>
      </c>
      <c r="B32">
        <f t="shared" si="11"/>
        <v>18</v>
      </c>
      <c r="C32">
        <v>0</v>
      </c>
      <c r="D32" s="18">
        <f t="shared" si="4"/>
        <v>0.56503640609973793</v>
      </c>
      <c r="E32" s="18">
        <f t="shared" si="4"/>
        <v>-8.679721115537852</v>
      </c>
      <c r="F32" s="18">
        <f t="shared" si="4"/>
        <v>29.903017025700336</v>
      </c>
      <c r="G32" s="18">
        <f t="shared" si="4"/>
        <v>-32.441767660634483</v>
      </c>
      <c r="H32" s="18">
        <f t="shared" si="4"/>
        <v>41.846044210347067</v>
      </c>
      <c r="I32" s="18">
        <f t="shared" si="4"/>
        <v>4.8917673152461703</v>
      </c>
      <c r="J32" s="51">
        <f t="shared" si="4"/>
        <v>-0.457744195631268</v>
      </c>
      <c r="K32" s="51">
        <f t="shared" si="4"/>
        <v>-9.765149058936661</v>
      </c>
      <c r="L32" s="51">
        <f t="shared" si="4"/>
        <v>25.492557802670436</v>
      </c>
      <c r="M32" s="18">
        <f t="shared" si="5"/>
        <v>36.954276895100897</v>
      </c>
      <c r="N32" s="18">
        <f t="shared" si="6"/>
        <v>32.441767660634483</v>
      </c>
      <c r="O32" s="18">
        <f t="shared" si="1"/>
        <v>29.504714933369968</v>
      </c>
      <c r="P32" s="18"/>
      <c r="Q32" s="18"/>
      <c r="R32" s="18"/>
      <c r="S32" s="18"/>
      <c r="T32" s="18">
        <f t="shared" si="4"/>
        <v>83.796417150881808</v>
      </c>
      <c r="U32" s="18">
        <f t="shared" si="4"/>
        <v>9.9180141697409177</v>
      </c>
      <c r="V32" s="5">
        <f t="shared" si="7"/>
        <v>8.4489108118576901</v>
      </c>
      <c r="W32"/>
      <c r="X32" s="2">
        <v>0.87</v>
      </c>
      <c r="Y32" s="4">
        <f t="shared" si="8"/>
        <v>-14.999224437038716</v>
      </c>
      <c r="Z32" s="5">
        <f t="shared" si="9"/>
        <v>-15.005965868932952</v>
      </c>
      <c r="AA32" s="5">
        <f t="shared" si="10"/>
        <v>-15.005776673293894</v>
      </c>
      <c r="AB32" s="2"/>
      <c r="AC32" s="2"/>
    </row>
    <row r="33" spans="1:29" ht="15">
      <c r="A33">
        <f t="shared" si="11"/>
        <v>292.16000000000003</v>
      </c>
      <c r="B33">
        <f t="shared" si="11"/>
        <v>19</v>
      </c>
      <c r="C33">
        <v>0</v>
      </c>
      <c r="D33" s="18">
        <f t="shared" si="4"/>
        <v>0.61478641840087711</v>
      </c>
      <c r="E33" s="18">
        <f t="shared" si="4"/>
        <v>-8.5682420591456747</v>
      </c>
      <c r="F33" s="18">
        <f t="shared" si="4"/>
        <v>29.678914510976291</v>
      </c>
      <c r="G33" s="18">
        <f t="shared" si="4"/>
        <v>-32.232981504830427</v>
      </c>
      <c r="H33" s="18">
        <f t="shared" si="4"/>
        <v>41.642900923618797</v>
      </c>
      <c r="I33" s="18">
        <f t="shared" si="4"/>
        <v>4.8618370344866468</v>
      </c>
      <c r="J33" s="51">
        <f t="shared" si="4"/>
        <v>-0.44755202628696589</v>
      </c>
      <c r="K33" s="51">
        <f t="shared" si="4"/>
        <v>-9.6491675794085374</v>
      </c>
      <c r="L33" s="51">
        <f t="shared" si="4"/>
        <v>25.29989412994005</v>
      </c>
      <c r="M33" s="18">
        <f t="shared" si="5"/>
        <v>36.781063889132149</v>
      </c>
      <c r="N33" s="18">
        <f t="shared" si="6"/>
        <v>32.232981504830427</v>
      </c>
      <c r="O33" s="18">
        <f t="shared" si="1"/>
        <v>29.292760131434825</v>
      </c>
      <c r="P33" s="18"/>
      <c r="Q33" s="18"/>
      <c r="R33" s="18"/>
      <c r="S33" s="18"/>
      <c r="T33" s="18">
        <f t="shared" si="4"/>
        <v>82.690028933417551</v>
      </c>
      <c r="U33" s="18">
        <f t="shared" si="4"/>
        <v>9.8312435115749253</v>
      </c>
      <c r="V33" s="5">
        <f t="shared" si="7"/>
        <v>8.4109430140817398</v>
      </c>
      <c r="W33"/>
      <c r="X33" s="2">
        <v>0.86</v>
      </c>
      <c r="Y33" s="4">
        <f t="shared" si="8"/>
        <v>-14.999160053753124</v>
      </c>
      <c r="Z33" s="5">
        <f t="shared" si="9"/>
        <v>-15.005999616049111</v>
      </c>
      <c r="AA33" s="5">
        <f t="shared" si="10"/>
        <v>-15.005792597776411</v>
      </c>
      <c r="AB33" s="2"/>
      <c r="AC33" s="2"/>
    </row>
    <row r="34" spans="1:29" ht="15">
      <c r="A34">
        <f t="shared" si="11"/>
        <v>293.16000000000003</v>
      </c>
      <c r="B34">
        <f t="shared" si="11"/>
        <v>20</v>
      </c>
      <c r="C34">
        <v>0</v>
      </c>
      <c r="D34" s="18">
        <f t="shared" si="4"/>
        <v>0.66419702551507775</v>
      </c>
      <c r="E34" s="18">
        <f t="shared" si="4"/>
        <v>-8.4575235366352786</v>
      </c>
      <c r="F34" s="18">
        <f t="shared" si="4"/>
        <v>29.457101395326418</v>
      </c>
      <c r="G34" s="18">
        <f t="shared" si="4"/>
        <v>-32.026328278379651</v>
      </c>
      <c r="H34" s="18">
        <f t="shared" si="4"/>
        <v>41.441832919504527</v>
      </c>
      <c r="I34" s="18">
        <f t="shared" si="4"/>
        <v>4.8321549892141258</v>
      </c>
      <c r="J34" s="51">
        <f t="shared" si="4"/>
        <v>-0.43742939009414616</v>
      </c>
      <c r="K34" s="51">
        <f t="shared" si="4"/>
        <v>-9.5339773502524174</v>
      </c>
      <c r="L34" s="51">
        <f t="shared" si="4"/>
        <v>25.109198681593579</v>
      </c>
      <c r="M34" s="18">
        <f t="shared" si="5"/>
        <v>36.609677930290403</v>
      </c>
      <c r="N34" s="18">
        <f t="shared" si="6"/>
        <v>32.026328278379651</v>
      </c>
      <c r="O34" s="18">
        <f t="shared" si="1"/>
        <v>29.082251330331552</v>
      </c>
      <c r="P34" s="18"/>
      <c r="Q34" s="18"/>
      <c r="R34" s="18"/>
      <c r="S34" s="18"/>
      <c r="T34" s="18">
        <f t="shared" si="4"/>
        <v>81.597985299503677</v>
      </c>
      <c r="U34" s="18">
        <f t="shared" si="4"/>
        <v>9.7453758701588988</v>
      </c>
      <c r="V34" s="5">
        <f t="shared" si="7"/>
        <v>8.3729951914284886</v>
      </c>
      <c r="W34"/>
      <c r="X34" s="2">
        <v>0.85</v>
      </c>
      <c r="Y34" s="4">
        <f t="shared" si="8"/>
        <v>-14.999094917425015</v>
      </c>
      <c r="Z34" s="5">
        <f t="shared" si="9"/>
        <v>-15.006033883833231</v>
      </c>
      <c r="AA34" s="5">
        <f t="shared" si="10"/>
        <v>-15.005808683513532</v>
      </c>
      <c r="AB34" s="2"/>
      <c r="AC34" s="2"/>
    </row>
    <row r="35" spans="1:29" ht="15">
      <c r="A35">
        <f t="shared" si="11"/>
        <v>294.16000000000003</v>
      </c>
      <c r="B35">
        <f t="shared" si="11"/>
        <v>21</v>
      </c>
      <c r="C35">
        <v>0</v>
      </c>
      <c r="D35" s="18">
        <f t="shared" si="4"/>
        <v>0.71327168887680159</v>
      </c>
      <c r="E35" s="18">
        <f t="shared" si="4"/>
        <v>-8.3475577916779997</v>
      </c>
      <c r="F35" s="18">
        <f t="shared" si="4"/>
        <v>29.237546600382274</v>
      </c>
      <c r="G35" s="18">
        <f t="shared" si="4"/>
        <v>-31.821779026974855</v>
      </c>
      <c r="H35" s="18">
        <f t="shared" si="4"/>
        <v>41.242812026245808</v>
      </c>
      <c r="I35" s="18">
        <f t="shared" si="4"/>
        <v>4.8027182001266384</v>
      </c>
      <c r="J35" s="51">
        <f t="shared" si="4"/>
        <v>-0.42737557791677983</v>
      </c>
      <c r="K35" s="51">
        <f t="shared" si="4"/>
        <v>-9.4195703018765293</v>
      </c>
      <c r="L35" s="51">
        <f t="shared" si="4"/>
        <v>24.920444739177572</v>
      </c>
      <c r="M35" s="18">
        <f t="shared" si="5"/>
        <v>36.440093826119167</v>
      </c>
      <c r="N35" s="18">
        <f t="shared" si="6"/>
        <v>31.821779026974855</v>
      </c>
      <c r="O35" s="18">
        <f t="shared" si="1"/>
        <v>28.87317378297525</v>
      </c>
      <c r="P35" s="18"/>
      <c r="Q35" s="18"/>
      <c r="R35" s="18"/>
      <c r="S35" s="18"/>
      <c r="T35" s="18">
        <f t="shared" si="4"/>
        <v>80.520070876085896</v>
      </c>
      <c r="U35" s="18">
        <f t="shared" si="4"/>
        <v>9.6603988745909923</v>
      </c>
      <c r="V35" s="5">
        <f t="shared" si="7"/>
        <v>8.3350668974830509</v>
      </c>
      <c r="W35"/>
      <c r="X35" s="2">
        <v>0.84</v>
      </c>
      <c r="Y35" s="4">
        <f t="shared" si="8"/>
        <v>-14.999029010230537</v>
      </c>
      <c r="Z35" s="5">
        <f t="shared" si="9"/>
        <v>-15.006068686059146</v>
      </c>
      <c r="AA35" s="5">
        <f t="shared" si="10"/>
        <v>-15.005824933672631</v>
      </c>
      <c r="AB35" s="2"/>
      <c r="AC35" s="2"/>
    </row>
    <row r="36" spans="1:29" ht="15">
      <c r="A36">
        <f t="shared" si="11"/>
        <v>295.16000000000003</v>
      </c>
      <c r="B36">
        <f t="shared" si="11"/>
        <v>22</v>
      </c>
      <c r="C36">
        <v>0</v>
      </c>
      <c r="D36" s="18">
        <f t="shared" si="4"/>
        <v>0.76201382301124809</v>
      </c>
      <c r="E36" s="18">
        <f t="shared" si="4"/>
        <v>-8.2383371730586816</v>
      </c>
      <c r="F36" s="18">
        <f t="shared" si="4"/>
        <v>29.020219573348509</v>
      </c>
      <c r="G36" s="18">
        <f t="shared" si="4"/>
        <v>-31.619305285961381</v>
      </c>
      <c r="H36" s="18">
        <f t="shared" si="4"/>
        <v>41.045810548502963</v>
      </c>
      <c r="I36" s="18">
        <f t="shared" si="4"/>
        <v>4.7735237343438124</v>
      </c>
      <c r="J36" s="51">
        <f t="shared" si="4"/>
        <v>-0.41738989022902784</v>
      </c>
      <c r="K36" s="51">
        <f t="shared" si="4"/>
        <v>-9.3059384740479665</v>
      </c>
      <c r="L36" s="51">
        <f t="shared" si="4"/>
        <v>24.733606036080197</v>
      </c>
      <c r="M36" s="18">
        <f t="shared" si="5"/>
        <v>36.272286814159152</v>
      </c>
      <c r="N36" s="18">
        <f t="shared" si="6"/>
        <v>31.619305285961381</v>
      </c>
      <c r="O36" s="18">
        <f t="shared" si="1"/>
        <v>28.665512942133077</v>
      </c>
      <c r="P36" s="18"/>
      <c r="Q36" s="18"/>
      <c r="R36" s="18"/>
      <c r="S36" s="18"/>
      <c r="T36" s="18">
        <f t="shared" si="4"/>
        <v>79.456074141829475</v>
      </c>
      <c r="U36" s="18">
        <f t="shared" si="4"/>
        <v>9.5763003643182856</v>
      </c>
      <c r="V36" s="5">
        <f t="shared" si="7"/>
        <v>8.2971576829279794</v>
      </c>
      <c r="W36"/>
      <c r="X36" s="2">
        <v>0.83</v>
      </c>
      <c r="Y36" s="4">
        <f t="shared" si="8"/>
        <v>-14.998962313705233</v>
      </c>
      <c r="Z36" s="5">
        <f t="shared" si="9"/>
        <v>-15.006104037028042</v>
      </c>
      <c r="AA36" s="5">
        <f t="shared" si="10"/>
        <v>-15.005841351517066</v>
      </c>
      <c r="AB36" s="2"/>
      <c r="AC36" s="2"/>
    </row>
    <row r="37" spans="1:29" ht="15">
      <c r="A37">
        <f t="shared" si="11"/>
        <v>296.16000000000003</v>
      </c>
      <c r="B37">
        <f t="shared" si="11"/>
        <v>23</v>
      </c>
      <c r="C37">
        <v>0</v>
      </c>
      <c r="D37" s="18">
        <f t="shared" si="4"/>
        <v>0.81042679632630943</v>
      </c>
      <c r="E37" s="18">
        <f t="shared" si="4"/>
        <v>-8.1298541329011371</v>
      </c>
      <c r="F37" s="18">
        <f t="shared" si="4"/>
        <v>28.805090276373157</v>
      </c>
      <c r="G37" s="18">
        <f t="shared" si="4"/>
        <v>-31.418879070433984</v>
      </c>
      <c r="H37" s="18">
        <f t="shared" si="4"/>
        <v>40.850801257719553</v>
      </c>
      <c r="I37" s="18">
        <f t="shared" si="4"/>
        <v>4.7445687045214209</v>
      </c>
      <c r="J37" s="51">
        <f t="shared" si="4"/>
        <v>-0.40747163695299804</v>
      </c>
      <c r="K37" s="51">
        <f t="shared" si="4"/>
        <v>-9.1930740140464557</v>
      </c>
      <c r="L37" s="51">
        <f t="shared" si="4"/>
        <v>24.548656748392752</v>
      </c>
      <c r="M37" s="18">
        <f t="shared" si="5"/>
        <v>36.106232553198133</v>
      </c>
      <c r="N37" s="18">
        <f t="shared" si="6"/>
        <v>31.418879070433984</v>
      </c>
      <c r="O37" s="18">
        <f t="shared" si="1"/>
        <v>28.459254457050243</v>
      </c>
      <c r="P37" s="18"/>
      <c r="Q37" s="18"/>
      <c r="R37" s="18"/>
      <c r="S37" s="18"/>
      <c r="T37" s="18">
        <f t="shared" si="4"/>
        <v>78.405787346393225</v>
      </c>
      <c r="U37" s="18">
        <f t="shared" si="4"/>
        <v>9.4930683848670867</v>
      </c>
      <c r="V37" s="5">
        <f t="shared" si="7"/>
        <v>8.2592670954925378</v>
      </c>
      <c r="W37"/>
      <c r="X37" s="2">
        <v>0.82</v>
      </c>
      <c r="Y37" s="4">
        <f t="shared" si="8"/>
        <v>-14.998894808712748</v>
      </c>
      <c r="Z37" s="5">
        <f t="shared" si="9"/>
        <v>-15.006139951595843</v>
      </c>
      <c r="AA37" s="5">
        <f t="shared" si="10"/>
        <v>-15.005857940410332</v>
      </c>
      <c r="AB37" s="2"/>
      <c r="AC37" s="2"/>
    </row>
    <row r="38" spans="1:29" ht="15">
      <c r="A38">
        <f t="shared" ref="A38:B44" si="12">A37+1</f>
        <v>297.16000000000003</v>
      </c>
      <c r="B38">
        <f t="shared" si="12"/>
        <v>24</v>
      </c>
      <c r="C38">
        <v>0</v>
      </c>
      <c r="D38" s="18">
        <f t="shared" si="4"/>
        <v>0.8585139318885453</v>
      </c>
      <c r="E38" s="18">
        <f t="shared" si="4"/>
        <v>-8.0221012249293295</v>
      </c>
      <c r="F38" s="18">
        <f t="shared" si="4"/>
        <v>28.592129176167841</v>
      </c>
      <c r="G38" s="18">
        <f t="shared" si="4"/>
        <v>-31.220472865566443</v>
      </c>
      <c r="H38" s="18">
        <f t="shared" si="4"/>
        <v>40.657757382713299</v>
      </c>
      <c r="I38" s="18">
        <f t="shared" si="4"/>
        <v>4.7158502679858474</v>
      </c>
      <c r="J38" s="51">
        <f t="shared" si="4"/>
        <v>-0.39762013729977097</v>
      </c>
      <c r="K38" s="51">
        <f t="shared" si="4"/>
        <v>-9.0809691748552943</v>
      </c>
      <c r="L38" s="51">
        <f t="shared" si="4"/>
        <v>24.365571485986028</v>
      </c>
      <c r="M38" s="18">
        <f t="shared" si="5"/>
        <v>35.941907114727449</v>
      </c>
      <c r="N38" s="18">
        <f t="shared" si="6"/>
        <v>31.220472865566443</v>
      </c>
      <c r="O38" s="18">
        <f t="shared" si="1"/>
        <v>28.254384170144029</v>
      </c>
      <c r="P38" s="18"/>
      <c r="Q38" s="18"/>
      <c r="R38" s="18"/>
      <c r="S38" s="18"/>
      <c r="T38" s="18">
        <f t="shared" si="4"/>
        <v>77.369006431649467</v>
      </c>
      <c r="U38" s="18">
        <f t="shared" si="4"/>
        <v>9.410691183673876</v>
      </c>
      <c r="V38" s="5">
        <f t="shared" si="7"/>
        <v>8.2213946799011932</v>
      </c>
      <c r="W38"/>
      <c r="X38" s="2">
        <v>0.81</v>
      </c>
      <c r="Y38" s="4">
        <f t="shared" si="8"/>
        <v>-14.998826475412951</v>
      </c>
      <c r="Z38" s="5">
        <f t="shared" si="9"/>
        <v>-15.006176445194995</v>
      </c>
      <c r="AA38" s="5">
        <f t="shared" si="10"/>
        <v>-15.005874703820052</v>
      </c>
      <c r="AB38" s="2"/>
      <c r="AC38" s="2"/>
    </row>
    <row r="39" spans="1:29" ht="15">
      <c r="A39">
        <f t="shared" si="12"/>
        <v>298.16000000000003</v>
      </c>
      <c r="B39">
        <f t="shared" si="12"/>
        <v>25</v>
      </c>
      <c r="C39">
        <v>0</v>
      </c>
      <c r="D39" s="18">
        <f t="shared" si="4"/>
        <v>0.90627850818352584</v>
      </c>
      <c r="E39" s="18">
        <f t="shared" si="4"/>
        <v>-7.9150711027636156</v>
      </c>
      <c r="F39" s="18">
        <f t="shared" si="4"/>
        <v>28.381307233871361</v>
      </c>
      <c r="G39" s="18">
        <f t="shared" si="4"/>
        <v>-31.024059617167925</v>
      </c>
      <c r="H39" s="18">
        <f t="shared" si="4"/>
        <v>40.466652600487713</v>
      </c>
      <c r="I39" s="18">
        <f t="shared" si="4"/>
        <v>4.6873656258879697</v>
      </c>
      <c r="J39" s="51">
        <f t="shared" si="4"/>
        <v>-0.38783471961362981</v>
      </c>
      <c r="K39" s="51">
        <f t="shared" si="4"/>
        <v>-8.9696163133887801</v>
      </c>
      <c r="L39" s="51">
        <f t="shared" si="4"/>
        <v>24.184325283795886</v>
      </c>
      <c r="M39" s="18">
        <f t="shared" si="5"/>
        <v>35.779286974599742</v>
      </c>
      <c r="N39" s="18">
        <f t="shared" si="6"/>
        <v>31.024059617167925</v>
      </c>
      <c r="O39" s="18">
        <f t="shared" si="1"/>
        <v>28.050888113764422</v>
      </c>
      <c r="P39" s="18"/>
      <c r="Q39" s="18"/>
      <c r="R39" s="18"/>
      <c r="S39" s="18"/>
      <c r="T39" s="18">
        <f t="shared" si="4"/>
        <v>76.345530954796573</v>
      </c>
      <c r="U39" s="18">
        <f t="shared" si="4"/>
        <v>9.3291572060142549</v>
      </c>
      <c r="V39" s="5">
        <f t="shared" si="7"/>
        <v>8.183539977821221</v>
      </c>
      <c r="W39"/>
      <c r="X39" s="2">
        <v>0.8</v>
      </c>
      <c r="Y39" s="4">
        <f t="shared" si="8"/>
        <v>-14.998757293225641</v>
      </c>
      <c r="Z39" s="5">
        <f t="shared" si="9"/>
        <v>-15.006213533871797</v>
      </c>
      <c r="AA39" s="5">
        <f t="shared" si="10"/>
        <v>-15.005891645322638</v>
      </c>
      <c r="AB39" s="2"/>
      <c r="AC39" s="2"/>
    </row>
    <row r="40" spans="1:29" ht="15">
      <c r="A40">
        <f t="shared" si="12"/>
        <v>299.16000000000003</v>
      </c>
      <c r="B40">
        <f t="shared" si="12"/>
        <v>26</v>
      </c>
      <c r="C40">
        <v>0</v>
      </c>
      <c r="D40" s="18">
        <f t="shared" si="4"/>
        <v>0.95372375986094404</v>
      </c>
      <c r="E40" s="18">
        <f t="shared" si="4"/>
        <v>-7.8087565182511014</v>
      </c>
      <c r="F40" s="18">
        <f t="shared" si="4"/>
        <v>28.1725958951499</v>
      </c>
      <c r="G40" s="18">
        <f t="shared" si="4"/>
        <v>-30.8296127224598</v>
      </c>
      <c r="H40" s="18">
        <f t="shared" si="4"/>
        <v>40.277461027258184</v>
      </c>
      <c r="I40" s="18">
        <f t="shared" si="4"/>
        <v>4.659112022375937</v>
      </c>
      <c r="J40" s="51">
        <f t="shared" si="4"/>
        <v>-0.37811472121941403</v>
      </c>
      <c r="K40" s="51">
        <f t="shared" si="4"/>
        <v>-8.8590078887551762</v>
      </c>
      <c r="L40" s="51">
        <f t="shared" si="4"/>
        <v>24.004893593312328</v>
      </c>
      <c r="M40" s="18">
        <f t="shared" si="5"/>
        <v>35.618349004882248</v>
      </c>
      <c r="N40" s="18">
        <f t="shared" si="6"/>
        <v>30.8296127224598</v>
      </c>
      <c r="O40" s="18">
        <f t="shared" si="1"/>
        <v>27.848752507019654</v>
      </c>
      <c r="P40" s="18"/>
      <c r="Q40" s="18"/>
      <c r="R40" s="18"/>
      <c r="S40" s="18"/>
      <c r="T40" s="18">
        <f t="shared" si="4"/>
        <v>75.335164013313118</v>
      </c>
      <c r="U40" s="18">
        <f t="shared" si="4"/>
        <v>9.2484550910271679</v>
      </c>
      <c r="V40" s="5">
        <f t="shared" si="7"/>
        <v>8.1457025278095525</v>
      </c>
      <c r="W40"/>
      <c r="X40" s="2">
        <v>0.79</v>
      </c>
      <c r="Y40" s="4">
        <f t="shared" si="8"/>
        <v>-14.99868724079445</v>
      </c>
      <c r="Z40" s="5">
        <f t="shared" si="9"/>
        <v>-15.006251234312145</v>
      </c>
      <c r="AA40" s="5">
        <f t="shared" si="10"/>
        <v>-15.005908768607853</v>
      </c>
      <c r="AB40" s="2"/>
      <c r="AC40" s="2"/>
    </row>
    <row r="41" spans="1:29" ht="15">
      <c r="A41">
        <f t="shared" si="12"/>
        <v>300.16000000000003</v>
      </c>
      <c r="B41">
        <f t="shared" si="12"/>
        <v>27</v>
      </c>
      <c r="C41">
        <v>0</v>
      </c>
      <c r="D41" s="18">
        <f t="shared" si="4"/>
        <v>1.0008528784648192</v>
      </c>
      <c r="E41" s="18">
        <f t="shared" si="4"/>
        <v>-7.703150319829426</v>
      </c>
      <c r="F41" s="18">
        <f t="shared" si="4"/>
        <v>27.965967080527907</v>
      </c>
      <c r="G41" s="18">
        <f t="shared" si="4"/>
        <v>-30.637106021067368</v>
      </c>
      <c r="H41" s="18">
        <f t="shared" si="4"/>
        <v>40.09015720968717</v>
      </c>
      <c r="I41" s="18">
        <f t="shared" si="4"/>
        <v>4.6310867437863985</v>
      </c>
      <c r="J41" s="51">
        <f t="shared" si="4"/>
        <v>-0.36845948827292085</v>
      </c>
      <c r="K41" s="51">
        <f t="shared" si="4"/>
        <v>-8.7491364605543644</v>
      </c>
      <c r="L41" s="51">
        <f t="shared" si="4"/>
        <v>23.827252274266801</v>
      </c>
      <c r="M41" s="18">
        <f t="shared" si="5"/>
        <v>35.459070465900773</v>
      </c>
      <c r="N41" s="18">
        <f t="shared" si="6"/>
        <v>30.637106021067368</v>
      </c>
      <c r="O41" s="18">
        <f t="shared" si="1"/>
        <v>27.647963752665248</v>
      </c>
      <c r="P41" s="18"/>
      <c r="Q41" s="18"/>
      <c r="R41" s="18"/>
      <c r="S41" s="18"/>
      <c r="T41" s="18">
        <f t="shared" si="4"/>
        <v>74.337712171703146</v>
      </c>
      <c r="U41" s="18">
        <f t="shared" si="4"/>
        <v>9.1685736678320247</v>
      </c>
      <c r="V41" s="5">
        <f t="shared" si="7"/>
        <v>8.1078818652586371</v>
      </c>
      <c r="W41"/>
      <c r="X41" s="2">
        <v>0.78</v>
      </c>
      <c r="Y41" s="4">
        <f t="shared" si="8"/>
        <v>-14.998616295946565</v>
      </c>
      <c r="Z41" s="5">
        <f t="shared" si="9"/>
        <v>-15.00628956387925</v>
      </c>
      <c r="AA41" s="5">
        <f t="shared" si="10"/>
        <v>-15.005926077483824</v>
      </c>
      <c r="AB41" s="2"/>
      <c r="AC41" s="2"/>
    </row>
    <row r="42" spans="1:29" ht="15">
      <c r="A42">
        <f t="shared" si="12"/>
        <v>301.16000000000003</v>
      </c>
      <c r="B42">
        <f t="shared" si="12"/>
        <v>28</v>
      </c>
      <c r="C42">
        <v>0</v>
      </c>
      <c r="D42" s="18">
        <f t="shared" si="4"/>
        <v>1.0476690131491573</v>
      </c>
      <c r="E42" s="18">
        <f t="shared" si="4"/>
        <v>-7.5982454509230948</v>
      </c>
      <c r="F42" s="18">
        <f t="shared" si="4"/>
        <v>27.761393175943169</v>
      </c>
      <c r="G42" s="18">
        <f t="shared" si="4"/>
        <v>-30.446513786220436</v>
      </c>
      <c r="H42" s="18">
        <f t="shared" si="4"/>
        <v>39.904716116322589</v>
      </c>
      <c r="I42" s="18">
        <f t="shared" si="4"/>
        <v>4.6032871178536441</v>
      </c>
      <c r="J42" s="51">
        <f t="shared" si="4"/>
        <v>-0.35886837561429097</v>
      </c>
      <c r="K42" s="51">
        <f t="shared" si="4"/>
        <v>-8.6399946872094553</v>
      </c>
      <c r="L42" s="51">
        <f t="shared" si="4"/>
        <v>23.651377586512297</v>
      </c>
      <c r="M42" s="18">
        <f t="shared" si="5"/>
        <v>35.301428998468943</v>
      </c>
      <c r="N42" s="18">
        <f t="shared" si="6"/>
        <v>30.446513786220436</v>
      </c>
      <c r="O42" s="18">
        <f t="shared" si="1"/>
        <v>27.448508434054986</v>
      </c>
      <c r="P42" s="18"/>
      <c r="Q42" s="18"/>
      <c r="R42" s="18"/>
      <c r="S42" s="18"/>
      <c r="T42" s="18">
        <f t="shared" si="4"/>
        <v>73.352985389984752</v>
      </c>
      <c r="U42" s="18">
        <f t="shared" si="4"/>
        <v>9.0895019517360574</v>
      </c>
      <c r="V42" s="5">
        <f t="shared" si="7"/>
        <v>8.0700775223415437</v>
      </c>
      <c r="W42"/>
      <c r="X42" s="2">
        <v>0.77</v>
      </c>
      <c r="Y42" s="4">
        <f t="shared" si="8"/>
        <v>-14.998544435650851</v>
      </c>
      <c r="Z42" s="5">
        <f t="shared" si="9"/>
        <v>-15.006328540648473</v>
      </c>
      <c r="AA42" s="5">
        <f t="shared" si="10"/>
        <v>-15.005943575882288</v>
      </c>
      <c r="AB42" s="2"/>
      <c r="AC42" s="2"/>
    </row>
    <row r="43" spans="1:29" ht="15">
      <c r="A43">
        <f t="shared" si="12"/>
        <v>302.16000000000003</v>
      </c>
      <c r="B43">
        <f t="shared" si="12"/>
        <v>29</v>
      </c>
      <c r="C43">
        <v>0</v>
      </c>
      <c r="D43" s="18">
        <f t="shared" si="4"/>
        <v>1.0941752713794006</v>
      </c>
      <c r="E43" s="18">
        <f t="shared" si="4"/>
        <v>-7.4940349483717235</v>
      </c>
      <c r="F43" s="18">
        <f t="shared" si="4"/>
        <v>27.558847023520485</v>
      </c>
      <c r="G43" s="18">
        <f t="shared" si="4"/>
        <v>-30.257810716157575</v>
      </c>
      <c r="H43" s="18">
        <f t="shared" si="4"/>
        <v>39.721113129234396</v>
      </c>
      <c r="I43" s="18">
        <f t="shared" si="4"/>
        <v>4.5757105129362818</v>
      </c>
      <c r="J43" s="51">
        <f t="shared" si="4"/>
        <v>-0.34934074662430481</v>
      </c>
      <c r="K43" s="51">
        <f t="shared" si="4"/>
        <v>-8.5315753243314738</v>
      </c>
      <c r="L43" s="51">
        <f t="shared" si="4"/>
        <v>23.477246182091356</v>
      </c>
      <c r="M43" s="18">
        <f t="shared" si="5"/>
        <v>35.145402616298114</v>
      </c>
      <c r="N43" s="18">
        <f t="shared" si="6"/>
        <v>30.257810716157575</v>
      </c>
      <c r="O43" s="18">
        <f t="shared" si="1"/>
        <v>27.250373312152504</v>
      </c>
      <c r="P43" s="18"/>
      <c r="Q43" s="18"/>
      <c r="R43" s="18"/>
      <c r="S43" s="18"/>
      <c r="T43" s="18">
        <f t="shared" si="4"/>
        <v>72.380796953874494</v>
      </c>
      <c r="U43" s="18">
        <f t="shared" si="4"/>
        <v>9.0112291405297249</v>
      </c>
      <c r="V43" s="5">
        <f t="shared" si="7"/>
        <v>8.0322890279560237</v>
      </c>
      <c r="W43"/>
      <c r="X43" s="2">
        <v>0.76</v>
      </c>
      <c r="Y43" s="4">
        <f t="shared" si="8"/>
        <v>-14.998471635972788</v>
      </c>
      <c r="Z43" s="5">
        <f t="shared" si="9"/>
        <v>-15.006368183446718</v>
      </c>
      <c r="AA43" s="5">
        <f t="shared" si="10"/>
        <v>-15.005961267864139</v>
      </c>
      <c r="AB43" s="2"/>
      <c r="AC43" s="2"/>
    </row>
    <row r="44" spans="1:29" ht="15">
      <c r="A44">
        <f t="shared" si="12"/>
        <v>303.16000000000003</v>
      </c>
      <c r="B44">
        <f t="shared" si="12"/>
        <v>30</v>
      </c>
      <c r="C44">
        <v>0</v>
      </c>
      <c r="D44" s="18">
        <f t="shared" si="4"/>
        <v>1.140374719620004</v>
      </c>
      <c r="E44" s="18">
        <f t="shared" si="4"/>
        <v>-7.3905119408892972</v>
      </c>
      <c r="F44" s="18">
        <f t="shared" si="4"/>
        <v>27.358301912557909</v>
      </c>
      <c r="G44" s="18">
        <f t="shared" si="4"/>
        <v>-30.070971925728411</v>
      </c>
      <c r="H44" s="18">
        <f t="shared" si="4"/>
        <v>39.539324035843862</v>
      </c>
      <c r="I44" s="18">
        <f t="shared" si="4"/>
        <v>4.548354337260923</v>
      </c>
      <c r="J44" s="51">
        <f t="shared" si="4"/>
        <v>-0.33987597308351969</v>
      </c>
      <c r="K44" s="51">
        <f t="shared" si="4"/>
        <v>-8.4238712231165032</v>
      </c>
      <c r="L44" s="51">
        <f t="shared" si="4"/>
        <v>23.304835097486837</v>
      </c>
      <c r="M44" s="18">
        <f t="shared" si="5"/>
        <v>34.990969698582937</v>
      </c>
      <c r="N44" s="18">
        <f t="shared" si="6"/>
        <v>30.070971925728411</v>
      </c>
      <c r="O44" s="18">
        <f t="shared" si="1"/>
        <v>27.05354532260192</v>
      </c>
      <c r="P44" s="18"/>
      <c r="Q44" s="18"/>
      <c r="R44" s="18"/>
      <c r="S44" s="18"/>
      <c r="T44" s="18">
        <f t="shared" si="4"/>
        <v>71.420963406622747</v>
      </c>
      <c r="U44" s="18">
        <f t="shared" si="4"/>
        <v>8.9337446108676524</v>
      </c>
      <c r="V44" s="5">
        <f t="shared" si="7"/>
        <v>7.9945159076677799</v>
      </c>
      <c r="W44"/>
      <c r="X44" s="2">
        <v>0.75</v>
      </c>
      <c r="Y44" s="4">
        <f t="shared" si="8"/>
        <v>-14.998397872027169</v>
      </c>
      <c r="Z44" s="5">
        <f t="shared" si="9"/>
        <v>-15.006408511891323</v>
      </c>
      <c r="AA44" s="5">
        <f t="shared" si="10"/>
        <v>-15.005979157625227</v>
      </c>
      <c r="AB44" s="2"/>
      <c r="AC44" s="2"/>
    </row>
    <row r="45" spans="1:29" ht="15">
      <c r="F45" s="5"/>
      <c r="H45" s="2"/>
      <c r="O45" s="18"/>
      <c r="U45"/>
      <c r="V45"/>
      <c r="W45"/>
      <c r="X45" s="2">
        <v>0.74</v>
      </c>
      <c r="Y45" s="4">
        <f t="shared" si="8"/>
        <v>-14.998323117926482</v>
      </c>
      <c r="Z45" s="5">
        <f t="shared" si="9"/>
        <v>-15.006449546436608</v>
      </c>
      <c r="AA45" s="5">
        <f t="shared" si="10"/>
        <v>-15.005997249502588</v>
      </c>
      <c r="AB45" s="2"/>
      <c r="AC45" s="2"/>
    </row>
    <row r="46" spans="1:29" ht="15">
      <c r="F46" s="5"/>
      <c r="H46" s="2"/>
      <c r="O46" s="18"/>
      <c r="U46"/>
      <c r="V46"/>
      <c r="W46"/>
      <c r="X46" s="2">
        <v>0.73</v>
      </c>
      <c r="Y46" s="4">
        <f t="shared" si="8"/>
        <v>-14.998247346725947</v>
      </c>
      <c r="Z46" s="5">
        <f t="shared" si="9"/>
        <v>-15.006491308422419</v>
      </c>
      <c r="AA46" s="5">
        <f t="shared" si="10"/>
        <v>-15.0060155479811</v>
      </c>
      <c r="AB46" s="2"/>
      <c r="AC46" s="2"/>
    </row>
    <row r="47" spans="1:29" ht="20.25">
      <c r="A47" s="47" t="s">
        <v>50</v>
      </c>
      <c r="B47"/>
      <c r="F47" s="5"/>
      <c r="H47" s="2"/>
      <c r="O47" s="18"/>
      <c r="U47"/>
      <c r="V47"/>
      <c r="W47"/>
      <c r="X47" s="2">
        <v>0.72</v>
      </c>
      <c r="Y47" s="4">
        <f t="shared" si="8"/>
        <v>-14.998170530366671</v>
      </c>
      <c r="Z47" s="5">
        <f t="shared" si="9"/>
        <v>-15.00653382011903</v>
      </c>
      <c r="AA47" s="5">
        <f t="shared" si="10"/>
        <v>-15.006034057700312</v>
      </c>
      <c r="AB47" s="2"/>
      <c r="AC47" s="2"/>
    </row>
    <row r="48" spans="1:29" ht="20.25">
      <c r="A48" s="47" t="s">
        <v>51</v>
      </c>
      <c r="B48" s="47" t="s">
        <v>52</v>
      </c>
      <c r="F48" s="5"/>
      <c r="H48" s="2"/>
      <c r="O48" s="18"/>
      <c r="U48"/>
      <c r="V48"/>
      <c r="W48"/>
      <c r="X48" s="2">
        <v>0.71</v>
      </c>
      <c r="Y48" s="4">
        <f t="shared" si="8"/>
        <v>-14.998092639611716</v>
      </c>
      <c r="Z48" s="5">
        <f t="shared" si="9"/>
        <v>-15.006577104787185</v>
      </c>
      <c r="AA48" s="5">
        <f t="shared" si="10"/>
        <v>-15.006052783461929</v>
      </c>
      <c r="AB48" s="2"/>
      <c r="AC48" s="2"/>
    </row>
    <row r="49" spans="1:29" ht="20.25">
      <c r="A49" s="24" t="s">
        <v>53</v>
      </c>
      <c r="B49" s="47" t="s">
        <v>54</v>
      </c>
      <c r="F49" s="5"/>
      <c r="H49" s="2"/>
      <c r="O49" s="18"/>
      <c r="U49"/>
      <c r="V49"/>
      <c r="W49"/>
      <c r="X49" s="2">
        <v>0.7</v>
      </c>
      <c r="Y49" s="4">
        <f t="shared" si="8"/>
        <v>-14.998013643980347</v>
      </c>
      <c r="Z49" s="5">
        <f t="shared" si="9"/>
        <v>-15.006621186732177</v>
      </c>
      <c r="AA49" s="5">
        <f t="shared" si="10"/>
        <v>-15.006071730237602</v>
      </c>
      <c r="AB49" s="2"/>
      <c r="AC49" s="2"/>
    </row>
    <row r="50" spans="1:29" ht="20.25">
      <c r="A50" s="47" t="s">
        <v>55</v>
      </c>
      <c r="B50"/>
      <c r="D50" s="2">
        <f>(60*34.19-2*38.41-3*31.28)/54</f>
        <v>34.828518518518514</v>
      </c>
      <c r="H50" s="2"/>
      <c r="O50" s="18"/>
      <c r="U50"/>
      <c r="V50"/>
      <c r="W50"/>
      <c r="X50" s="2">
        <v>0.69</v>
      </c>
      <c r="Y50" s="4">
        <f t="shared" si="8"/>
        <v>-14.997933511675999</v>
      </c>
      <c r="Z50" s="5">
        <f t="shared" si="9"/>
        <v>-15.006666091367745</v>
      </c>
      <c r="AA50" s="5">
        <f t="shared" si="10"/>
        <v>-15.006090903177284</v>
      </c>
      <c r="AB50" s="2"/>
      <c r="AC50" s="2"/>
    </row>
    <row r="51" spans="1:29">
      <c r="H51" s="2"/>
      <c r="X51" s="2">
        <v>0.68</v>
      </c>
      <c r="Y51" s="4">
        <f t="shared" si="8"/>
        <v>-14.997852209508666</v>
      </c>
      <c r="Z51" s="5">
        <f t="shared" si="9"/>
        <v>-15.006711845285418</v>
      </c>
      <c r="AA51" s="5">
        <f t="shared" si="10"/>
        <v>-15.006110307618163</v>
      </c>
      <c r="AB51" s="2"/>
      <c r="AC51" s="2"/>
    </row>
    <row r="52" spans="1:29">
      <c r="H52" s="2"/>
      <c r="X52" s="2">
        <v>0.67</v>
      </c>
      <c r="Y52" s="4">
        <f t="shared" si="8"/>
        <v>-14.997769702814523</v>
      </c>
      <c r="Z52" s="5">
        <f t="shared" si="9"/>
        <v>-15.006758476319627</v>
      </c>
      <c r="AA52" s="5">
        <f t="shared" si="10"/>
        <v>-15.006129949093966</v>
      </c>
      <c r="AB52" s="2"/>
      <c r="AC52" s="2"/>
    </row>
    <row r="53" spans="1:29">
      <c r="H53" s="2"/>
      <c r="X53" s="2">
        <v>0.66</v>
      </c>
      <c r="Y53" s="4">
        <f t="shared" si="8"/>
        <v>-14.997685955364549</v>
      </c>
      <c r="Z53" s="5">
        <f t="shared" si="9"/>
        <v>-15.00680601363368</v>
      </c>
      <c r="AA53" s="5">
        <f t="shared" si="10"/>
        <v>-15.006149833345132</v>
      </c>
      <c r="AB53" s="2"/>
      <c r="AC53" s="2"/>
    </row>
    <row r="54" spans="1:29">
      <c r="H54" s="2"/>
      <c r="X54" s="2">
        <v>0.65</v>
      </c>
      <c r="Y54" s="4">
        <f t="shared" si="8"/>
        <v>-14.997600929270938</v>
      </c>
      <c r="Z54" s="5">
        <f t="shared" si="9"/>
        <v>-15.006854487797321</v>
      </c>
      <c r="AA54" s="5">
        <f t="shared" si="10"/>
        <v>-15.00616996632948</v>
      </c>
      <c r="AB54" s="2"/>
      <c r="AC54" s="2"/>
    </row>
    <row r="55" spans="1:29">
      <c r="H55" s="2"/>
      <c r="X55" s="2">
        <v>0.64</v>
      </c>
      <c r="Y55" s="4">
        <f t="shared" si="8"/>
        <v>-14.99751458488352</v>
      </c>
      <c r="Z55" s="5">
        <f t="shared" si="9"/>
        <v>-15.00690393087911</v>
      </c>
      <c r="AA55" s="5">
        <f t="shared" si="10"/>
        <v>-15.006190354233636</v>
      </c>
      <c r="AB55" s="2"/>
      <c r="AC55" s="2"/>
    </row>
    <row r="56" spans="1:29">
      <c r="H56" s="2"/>
      <c r="X56" s="2">
        <v>0.63</v>
      </c>
      <c r="Y56" s="4">
        <f t="shared" si="8"/>
        <v>-14.9974268806784</v>
      </c>
      <c r="Z56" s="5">
        <f t="shared" si="9"/>
        <v>-15.006954376544863</v>
      </c>
      <c r="AA56" s="5">
        <f t="shared" si="10"/>
        <v>-15.006211003485291</v>
      </c>
      <c r="AB56" s="2"/>
      <c r="AC56" s="2"/>
    </row>
    <row r="57" spans="1:29">
      <c r="F57" s="5"/>
      <c r="H57" s="2"/>
      <c r="X57" s="2">
        <v>0.62</v>
      </c>
      <c r="Y57" s="4">
        <f t="shared" si="8"/>
        <v>-14.997337773138607</v>
      </c>
      <c r="Z57" s="5">
        <f t="shared" si="9"/>
        <v>-15.007005860161559</v>
      </c>
      <c r="AA57" s="5">
        <f t="shared" si="10"/>
        <v>-15.006231920766245</v>
      </c>
      <c r="AB57" s="2"/>
      <c r="AC57" s="2"/>
    </row>
    <row r="58" spans="1:29">
      <c r="F58" s="5"/>
      <c r="H58" s="2"/>
      <c r="X58" s="2">
        <v>0.61</v>
      </c>
      <c r="Y58" s="4">
        <f t="shared" si="8"/>
        <v>-14.9972472166241</v>
      </c>
      <c r="Z58" s="5">
        <f t="shared" si="9"/>
        <v>-15.007058418912564</v>
      </c>
      <c r="AA58" s="5">
        <f t="shared" si="10"/>
        <v>-15.006253113026407</v>
      </c>
      <c r="AB58" s="2"/>
      <c r="AC58" s="2"/>
    </row>
    <row r="59" spans="1:29">
      <c r="F59" s="5"/>
      <c r="H59" s="2"/>
      <c r="X59" s="2">
        <v>0.6</v>
      </c>
      <c r="Y59" s="4">
        <f t="shared" si="8"/>
        <v>-14.997155163231636</v>
      </c>
      <c r="Z59" s="5">
        <f t="shared" si="9"/>
        <v>-15.007112091920911</v>
      </c>
      <c r="AA59" s="5">
        <f t="shared" si="10"/>
        <v>-15.006274587498771</v>
      </c>
      <c r="AB59" s="2"/>
      <c r="AC59" s="2"/>
    </row>
    <row r="60" spans="1:29">
      <c r="F60" s="5"/>
      <c r="H60" s="2"/>
      <c r="X60" s="2">
        <v>0.59</v>
      </c>
      <c r="Y60" s="4">
        <f t="shared" si="8"/>
        <v>-14.997061562642134</v>
      </c>
      <c r="Z60" s="5">
        <f t="shared" si="9"/>
        <v>-15.007166920385039</v>
      </c>
      <c r="AA60" s="5">
        <f t="shared" si="10"/>
        <v>-15.006296351715507</v>
      </c>
      <c r="AB60" s="2"/>
      <c r="AC60" s="2"/>
    </row>
    <row r="61" spans="1:29">
      <c r="F61" s="5"/>
      <c r="H61" s="2"/>
      <c r="X61" s="2">
        <v>0.57999999999999996</v>
      </c>
      <c r="Y61" s="4">
        <f t="shared" si="8"/>
        <v>-14.996966361956353</v>
      </c>
      <c r="Z61" s="5">
        <f t="shared" si="9"/>
        <v>-15.007222947722969</v>
      </c>
      <c r="AA61" s="5">
        <f t="shared" si="10"/>
        <v>-15.006318413525209</v>
      </c>
      <c r="AB61" s="2"/>
      <c r="AC61" s="2"/>
    </row>
    <row r="62" spans="1:29">
      <c r="F62" s="5"/>
      <c r="H62" s="2"/>
      <c r="X62" s="2">
        <v>0.56999999999999995</v>
      </c>
      <c r="Y62" s="4">
        <f t="shared" si="8"/>
        <v>-14.996869505514043</v>
      </c>
      <c r="Z62" s="5">
        <f t="shared" si="9"/>
        <v>-15.007280219734783</v>
      </c>
      <c r="AA62" s="5">
        <f t="shared" si="10"/>
        <v>-15.006340781111479</v>
      </c>
      <c r="AB62" s="2"/>
      <c r="AC62" s="2"/>
    </row>
    <row r="63" spans="1:29">
      <c r="F63" s="5"/>
      <c r="H63" s="2"/>
      <c r="X63" s="2">
        <v>0.56000000000000005</v>
      </c>
      <c r="Y63" s="4">
        <f t="shared" si="8"/>
        <v>-14.996770934700088</v>
      </c>
      <c r="Z63" s="5">
        <f t="shared" si="9"/>
        <v>-15.007338784772529</v>
      </c>
      <c r="AA63" s="5">
        <f t="shared" si="10"/>
        <v>-15.006363463012866</v>
      </c>
      <c r="AB63" s="2"/>
      <c r="AC63" s="2"/>
    </row>
    <row r="64" spans="1:29">
      <c r="F64" s="5"/>
      <c r="H64" s="2"/>
      <c r="X64" s="2">
        <v>0.55000000000000004</v>
      </c>
      <c r="Y64" s="4">
        <f t="shared" si="8"/>
        <v>-14.996670587729799</v>
      </c>
      <c r="Z64" s="5">
        <f t="shared" si="9"/>
        <v>-15.00739869393378</v>
      </c>
      <c r="AA64" s="5">
        <f t="shared" si="10"/>
        <v>-15.006386468144443</v>
      </c>
      <c r="AB64" s="2"/>
      <c r="AC64" s="2"/>
    </row>
    <row r="65" spans="6:29">
      <c r="F65" s="5"/>
      <c r="H65" s="2"/>
      <c r="X65" s="2">
        <v>0.54</v>
      </c>
      <c r="Y65" s="4">
        <f t="shared" si="8"/>
        <v>-14.996568399418098</v>
      </c>
      <c r="Z65" s="5">
        <f t="shared" si="9"/>
        <v>-15.007460001265004</v>
      </c>
      <c r="AA65" s="5">
        <f t="shared" si="10"/>
        <v>-15.006409805820978</v>
      </c>
      <c r="AB65" s="2"/>
      <c r="AC65" s="2"/>
    </row>
    <row r="66" spans="6:29">
      <c r="F66" s="5"/>
      <c r="H66" s="2"/>
      <c r="X66" s="2">
        <v>0.53</v>
      </c>
      <c r="Y66" s="4">
        <f t="shared" si="8"/>
        <v>-14.996464300923273</v>
      </c>
      <c r="Z66" s="5">
        <f t="shared" si="9"/>
        <v>-15.007522763993036</v>
      </c>
      <c r="AA66" s="5">
        <f t="shared" si="10"/>
        <v>-15.006433485782084</v>
      </c>
      <c r="AB66" s="2"/>
      <c r="AC66" s="2"/>
    </row>
    <row r="67" spans="6:29">
      <c r="F67" s="5"/>
      <c r="H67" s="2"/>
      <c r="X67" s="2">
        <v>0.52</v>
      </c>
      <c r="Y67" s="4">
        <f t="shared" si="8"/>
        <v>-14.996358219469986</v>
      </c>
      <c r="Z67" s="5">
        <f t="shared" si="9"/>
        <v>-15.007587042770862</v>
      </c>
      <c r="AA67" s="5">
        <f t="shared" si="10"/>
        <v>-15.006457518219351</v>
      </c>
      <c r="AB67" s="2"/>
      <c r="AC67" s="2"/>
    </row>
    <row r="68" spans="6:29">
      <c r="F68" s="5"/>
      <c r="H68" s="2"/>
      <c r="X68" s="2">
        <v>0.51</v>
      </c>
      <c r="Y68" s="4">
        <f t="shared" si="8"/>
        <v>-14.996250078042506</v>
      </c>
      <c r="Z68" s="5">
        <f t="shared" si="9"/>
        <v>-15.007652901954071</v>
      </c>
      <c r="AA68" s="5">
        <f t="shared" si="10"/>
        <v>-15.006481913805773</v>
      </c>
      <c r="AB68" s="2"/>
      <c r="AC68" s="2"/>
    </row>
    <row r="69" spans="6:29">
      <c r="F69" s="5"/>
      <c r="H69" s="2"/>
      <c r="X69" s="2">
        <v>0.5</v>
      </c>
      <c r="Y69" s="4">
        <f t="shared" si="8"/>
        <v>-14.996139795049768</v>
      </c>
      <c r="Z69" s="5">
        <f t="shared" si="9"/>
        <v>-15.007720409900465</v>
      </c>
      <c r="AA69" s="5">
        <f t="shared" si="10"/>
        <v>-15.006506683727666</v>
      </c>
      <c r="AB69" s="2"/>
      <c r="AC69" s="2"/>
    </row>
    <row r="70" spans="6:29">
      <c r="F70" s="5"/>
      <c r="H70" s="2"/>
      <c r="X70" s="2">
        <v>0.49</v>
      </c>
      <c r="Y70" s="4">
        <f t="shared" si="8"/>
        <v>-14.996027283955215</v>
      </c>
      <c r="Z70" s="5">
        <f t="shared" si="9"/>
        <v>-15.007789639303502</v>
      </c>
      <c r="AA70" s="5">
        <f t="shared" si="10"/>
        <v>-15.006531839719349</v>
      </c>
      <c r="AB70" s="2"/>
      <c r="AC70" s="2"/>
    </row>
    <row r="71" spans="6:29">
      <c r="F71" s="5"/>
      <c r="H71" s="2"/>
      <c r="X71" s="2">
        <v>0.48</v>
      </c>
      <c r="Y71" s="4">
        <f t="shared" si="8"/>
        <v>-14.995912452868133</v>
      </c>
      <c r="Z71" s="5">
        <f t="shared" si="9"/>
        <v>-15.007860667561284</v>
      </c>
      <c r="AA71" s="5">
        <f t="shared" si="10"/>
        <v>-15.006557394100923</v>
      </c>
      <c r="AB71" s="2"/>
      <c r="AC71" s="2"/>
    </row>
    <row r="72" spans="6:29">
      <c r="F72" s="5"/>
      <c r="H72" s="2"/>
      <c r="X72" s="2">
        <v>0.47</v>
      </c>
      <c r="Y72" s="4">
        <f t="shared" si="8"/>
        <v>-14.995795204093888</v>
      </c>
      <c r="Z72" s="5">
        <f t="shared" si="9"/>
        <v>-15.007933577181344</v>
      </c>
      <c r="AA72" s="5">
        <f t="shared" si="10"/>
        <v>-15.006583359819423</v>
      </c>
      <c r="AB72" s="2"/>
      <c r="AC72" s="2"/>
    </row>
    <row r="73" spans="6:29">
      <c r="F73" s="5"/>
      <c r="H73" s="2"/>
      <c r="X73" s="2">
        <v>0.46</v>
      </c>
      <c r="Y73" s="4">
        <f t="shared" si="8"/>
        <v>-14.995675433634004</v>
      </c>
      <c r="Z73" s="5">
        <f t="shared" si="9"/>
        <v>-15.008008456233327</v>
      </c>
      <c r="AA73" s="5">
        <f t="shared" si="10"/>
        <v>-15.006609750493752</v>
      </c>
      <c r="AB73" s="2"/>
      <c r="AC73" s="2"/>
    </row>
    <row r="74" spans="6:29">
      <c r="F74" s="5"/>
      <c r="H74" s="2"/>
      <c r="X74" s="2">
        <v>0.45</v>
      </c>
      <c r="Y74" s="4">
        <f t="shared" si="8"/>
        <v>-14.995553030631491</v>
      </c>
      <c r="Z74" s="5">
        <f t="shared" si="9"/>
        <v>-15.008085398851835</v>
      </c>
      <c r="AA74" s="5">
        <f t="shared" si="10"/>
        <v>-15.006636580463898</v>
      </c>
      <c r="AB74" s="2"/>
      <c r="AC74" s="2"/>
    </row>
    <row r="75" spans="6:29">
      <c r="F75" s="5"/>
      <c r="H75" s="2"/>
      <c r="X75" s="2">
        <v>0.44</v>
      </c>
      <c r="Y75" s="4">
        <f t="shared" si="8"/>
        <v>-14.995427876755008</v>
      </c>
      <c r="Z75" s="5">
        <f t="shared" si="9"/>
        <v>-15.00816450579463</v>
      </c>
      <c r="AA75" s="5">
        <f t="shared" si="10"/>
        <v>-15.006663864844805</v>
      </c>
      <c r="AB75" s="2"/>
      <c r="AC75" s="2"/>
    </row>
    <row r="76" spans="6:29">
      <c r="F76" s="5"/>
      <c r="H76" s="2"/>
      <c r="X76" s="2">
        <v>0.42999999999999899</v>
      </c>
      <c r="Y76" s="4">
        <f t="shared" si="8"/>
        <v>-14.995299845511067</v>
      </c>
      <c r="Z76" s="5">
        <f t="shared" si="9"/>
        <v>-15.008245885068304</v>
      </c>
      <c r="AA76" s="5">
        <f t="shared" si="10"/>
        <v>-15.006691619585572</v>
      </c>
      <c r="AB76" s="2"/>
      <c r="AC76" s="2"/>
    </row>
    <row r="77" spans="6:29">
      <c r="F77" s="5"/>
      <c r="H77" s="2"/>
      <c r="X77" s="2">
        <v>0.41999999999999899</v>
      </c>
      <c r="Y77" s="4">
        <f t="shared" si="8"/>
        <v>-14.995168801475</v>
      </c>
      <c r="Z77" s="5">
        <f t="shared" si="9"/>
        <v>-15.00832965262931</v>
      </c>
      <c r="AA77" s="5">
        <f t="shared" si="10"/>
        <v>-15.006719861534604</v>
      </c>
      <c r="AB77" s="2"/>
      <c r="AC77" s="2"/>
    </row>
    <row r="78" spans="6:29">
      <c r="F78" s="5"/>
      <c r="H78" s="2"/>
      <c r="X78" s="2">
        <v>0.40999999999999898</v>
      </c>
      <c r="Y78" s="4">
        <f t="shared" si="8"/>
        <v>-14.995034599431412</v>
      </c>
      <c r="Z78" s="5">
        <f t="shared" si="9"/>
        <v>-15.008415933167099</v>
      </c>
      <c r="AA78" s="5">
        <f t="shared" si="10"/>
        <v>-15.006748608511424</v>
      </c>
      <c r="AB78" s="2"/>
      <c r="AC78" s="2"/>
    </row>
    <row r="79" spans="6:29">
      <c r="F79" s="5"/>
      <c r="H79" s="2"/>
      <c r="X79" s="2">
        <v>0.39999999999999902</v>
      </c>
      <c r="Y79" s="4">
        <f t="shared" si="8"/>
        <v>-14.994897083405402</v>
      </c>
      <c r="Z79" s="5">
        <f t="shared" si="9"/>
        <v>-15.008504860990998</v>
      </c>
      <c r="AA79" s="5">
        <f t="shared" si="10"/>
        <v>-15.006777879386084</v>
      </c>
      <c r="AB79" s="2"/>
      <c r="AC79" s="2"/>
    </row>
    <row r="80" spans="6:29">
      <c r="F80" s="5"/>
      <c r="H80" s="2"/>
      <c r="X80" s="2">
        <v>0.38999999999999901</v>
      </c>
      <c r="Y80" s="4">
        <f t="shared" si="8"/>
        <v>-14.994756085573657</v>
      </c>
      <c r="Z80" s="5">
        <f t="shared" si="9"/>
        <v>-15.008596581026792</v>
      </c>
      <c r="AA80" s="5">
        <f t="shared" si="10"/>
        <v>-15.00680769416708</v>
      </c>
      <c r="AB80" s="2"/>
      <c r="AC80" s="2"/>
    </row>
    <row r="81" spans="6:29">
      <c r="F81" s="5"/>
      <c r="H81" s="2"/>
      <c r="X81" s="2">
        <v>0.37999999999999901</v>
      </c>
      <c r="Y81" s="4">
        <f t="shared" si="8"/>
        <v>-14.994611425033</v>
      </c>
      <c r="Z81" s="5">
        <f t="shared" si="9"/>
        <v>-15.008691249946775</v>
      </c>
      <c r="AA81" s="5">
        <f t="shared" si="10"/>
        <v>-15.00683807409901</v>
      </c>
      <c r="AB81" s="2"/>
      <c r="AC81" s="2"/>
    </row>
    <row r="82" spans="6:29">
      <c r="F82" s="5"/>
      <c r="H82" s="2"/>
      <c r="X82" s="2">
        <v>0.369999999999999</v>
      </c>
      <c r="Y82" s="4">
        <f t="shared" si="8"/>
        <v>-14.994462906404493</v>
      </c>
      <c r="Z82" s="5">
        <f t="shared" si="9"/>
        <v>-15.008789037453186</v>
      </c>
      <c r="AA82" s="5">
        <f t="shared" si="10"/>
        <v>-15.006869041771299</v>
      </c>
      <c r="AB82" s="2"/>
      <c r="AC82" s="2"/>
    </row>
    <row r="83" spans="6:29">
      <c r="F83" s="5"/>
      <c r="H83" s="2"/>
      <c r="X83" s="2">
        <v>0.35999999999999899</v>
      </c>
      <c r="Y83" s="4">
        <f t="shared" ref="Y83:Y96" si="13">-1000*(1-10^((LOG(1+X$16/1000)+(X$15-1)*LOG(X83))))</f>
        <v>-14.994310318246828</v>
      </c>
      <c r="Z83" s="5">
        <f t="shared" si="9"/>
        <v>-15.008890127739331</v>
      </c>
      <c r="AA83" s="5">
        <f t="shared" si="10"/>
        <v>-15.00690062123955</v>
      </c>
      <c r="AB83" s="2"/>
      <c r="AC83" s="2"/>
    </row>
    <row r="84" spans="6:29">
      <c r="F84" s="5"/>
      <c r="H84" s="2"/>
      <c r="X84" s="2">
        <v>0.34999999999999898</v>
      </c>
      <c r="Y84" s="4">
        <f t="shared" si="13"/>
        <v>-14.99415343124566</v>
      </c>
      <c r="Z84" s="5">
        <f t="shared" ref="Z84:Z96" si="14">X$16+(X$16-Y84)/(1-X84)</f>
        <v>-15.008994721160523</v>
      </c>
      <c r="AA84" s="5">
        <f t="shared" ref="AA84:AA96" si="15">((X83-X84)*Z84+(X$19-X83)*AA83)/(X$19-X84)</f>
        <v>-15.006932838161411</v>
      </c>
      <c r="AB84" s="2"/>
      <c r="AC84" s="2"/>
    </row>
    <row r="85" spans="6:29">
      <c r="F85" s="5"/>
      <c r="H85" s="2"/>
      <c r="X85" s="2">
        <v>0.33999999999999903</v>
      </c>
      <c r="Y85" s="4">
        <f t="shared" si="13"/>
        <v>-14.993991996141487</v>
      </c>
      <c r="Z85" s="5">
        <f t="shared" si="14"/>
        <v>-15.009103036149263</v>
      </c>
      <c r="AA85" s="5">
        <f t="shared" si="15"/>
        <v>-15.006965719949106</v>
      </c>
      <c r="AB85" s="2"/>
      <c r="AC85" s="2"/>
    </row>
    <row r="86" spans="6:29">
      <c r="F86" s="5"/>
      <c r="H86" s="2"/>
      <c r="X86" s="2">
        <v>0.32999999999999902</v>
      </c>
      <c r="Y86" s="4">
        <f t="shared" si="13"/>
        <v>-14.993825741345667</v>
      </c>
      <c r="Z86" s="5">
        <f t="shared" si="14"/>
        <v>-15.009215311424377</v>
      </c>
      <c r="AA86" s="5">
        <f t="shared" si="15"/>
        <v>-15.006999295941274</v>
      </c>
      <c r="AB86" s="2"/>
      <c r="AC86" s="2"/>
    </row>
    <row r="87" spans="6:29">
      <c r="F87" s="5"/>
      <c r="H87" s="2"/>
      <c r="X87" s="2">
        <v>0.31999999999999901</v>
      </c>
      <c r="Y87" s="4">
        <f t="shared" si="13"/>
        <v>-14.993654370192955</v>
      </c>
      <c r="Z87" s="5">
        <f t="shared" si="14"/>
        <v>-15.009331808539772</v>
      </c>
      <c r="AA87" s="5">
        <f t="shared" si="15"/>
        <v>-15.007033597597134</v>
      </c>
      <c r="AB87" s="2"/>
      <c r="AC87" s="2"/>
    </row>
    <row r="88" spans="6:29">
      <c r="F88" s="5"/>
      <c r="H88" s="2"/>
      <c r="X88" s="2">
        <v>0.309999999999999</v>
      </c>
      <c r="Y88" s="4">
        <f t="shared" si="13"/>
        <v>-14.993477557755263</v>
      </c>
      <c r="Z88" s="5">
        <f t="shared" si="14"/>
        <v>-15.009452814847446</v>
      </c>
      <c r="AA88" s="5">
        <f t="shared" si="15"/>
        <v>-15.007068658716705</v>
      </c>
      <c r="AB88" s="2"/>
      <c r="AC88" s="2"/>
    </row>
    <row r="89" spans="6:29">
      <c r="F89" s="5"/>
      <c r="H89" s="2"/>
      <c r="X89" s="2">
        <v>0.29999999999999899</v>
      </c>
      <c r="Y89" s="4">
        <f t="shared" si="13"/>
        <v>-14.993294947132419</v>
      </c>
      <c r="Z89" s="5">
        <f t="shared" si="14"/>
        <v>-15.009578646953686</v>
      </c>
      <c r="AA89" s="5">
        <f t="shared" si="15"/>
        <v>-15.007104515691518</v>
      </c>
      <c r="AB89" s="2"/>
      <c r="AC89" s="2"/>
    </row>
    <row r="90" spans="6:29">
      <c r="X90" s="2">
        <v>0.28999999999999898</v>
      </c>
      <c r="Y90" s="4">
        <f t="shared" si="13"/>
        <v>-14.993106145117284</v>
      </c>
      <c r="Z90" s="5">
        <f t="shared" si="14"/>
        <v>-15.009709654764388</v>
      </c>
      <c r="AA90" s="5">
        <f t="shared" si="15"/>
        <v>-15.007141207791136</v>
      </c>
      <c r="AB90" s="2"/>
      <c r="AC90" s="2"/>
    </row>
    <row r="91" spans="6:29">
      <c r="X91" s="2">
        <v>0.27999999999999903</v>
      </c>
      <c r="Y91" s="4">
        <f t="shared" si="13"/>
        <v>-14.992910717095187</v>
      </c>
      <c r="Z91" s="5">
        <f t="shared" si="14"/>
        <v>-15.009846226256684</v>
      </c>
      <c r="AA91" s="5">
        <f t="shared" si="15"/>
        <v>-15.007178777492047</v>
      </c>
      <c r="AB91" s="2"/>
      <c r="AC91" s="2"/>
    </row>
    <row r="92" spans="6:29">
      <c r="X92" s="2">
        <v>0.26999999999999902</v>
      </c>
      <c r="Y92" s="4">
        <f t="shared" si="13"/>
        <v>-14.992708181019609</v>
      </c>
      <c r="Z92" s="5">
        <f t="shared" si="14"/>
        <v>-15.009988793123824</v>
      </c>
      <c r="AA92" s="5">
        <f t="shared" si="15"/>
        <v>-15.007217270856867</v>
      </c>
      <c r="AB92" s="2"/>
      <c r="AC92" s="2"/>
    </row>
    <row r="93" spans="6:29">
      <c r="X93" s="2">
        <v>0.25999999999999901</v>
      </c>
      <c r="Y93" s="4">
        <f t="shared" si="13"/>
        <v>-14.99249800024749</v>
      </c>
      <c r="Z93" s="5">
        <f t="shared" si="14"/>
        <v>-15.010137837503391</v>
      </c>
      <c r="AA93" s="5">
        <f t="shared" si="15"/>
        <v>-15.007256737973711</v>
      </c>
      <c r="AB93" s="2"/>
      <c r="AC93" s="2"/>
    </row>
    <row r="94" spans="6:29">
      <c r="X94" s="2">
        <v>0.249999999999999</v>
      </c>
      <c r="Y94" s="4">
        <f t="shared" si="13"/>
        <v>-14.992279574971402</v>
      </c>
      <c r="Z94" s="5">
        <f t="shared" si="14"/>
        <v>-15.01029390003813</v>
      </c>
      <c r="AA94" s="5">
        <f t="shared" si="15"/>
        <v>-15.007297233467904</v>
      </c>
      <c r="AB94" s="2"/>
      <c r="AC94" s="2"/>
    </row>
    <row r="95" spans="6:29">
      <c r="X95" s="2">
        <v>0.23999999999999899</v>
      </c>
      <c r="Y95" s="4">
        <f t="shared" si="13"/>
        <v>-14.992052231898922</v>
      </c>
      <c r="Z95" s="5">
        <f t="shared" si="14"/>
        <v>-15.010457589606681</v>
      </c>
      <c r="AA95" s="5">
        <f t="shared" si="15"/>
        <v>-15.00733881710131</v>
      </c>
      <c r="AB95" s="2"/>
      <c r="AC95" s="2"/>
    </row>
    <row r="96" spans="6:29">
      <c r="X96" s="2">
        <v>0.22999999999999901</v>
      </c>
      <c r="Y96" s="4">
        <f t="shared" si="13"/>
        <v>-14.991815211735759</v>
      </c>
      <c r="Z96" s="5">
        <f t="shared" si="14"/>
        <v>-15.010629595148366</v>
      </c>
      <c r="AA96" s="5">
        <f t="shared" si="15"/>
        <v>-15.007381554478542</v>
      </c>
      <c r="AB96" s="2"/>
      <c r="AC96" s="2"/>
    </row>
    <row r="97" spans="24:29">
      <c r="X97" s="2">
        <v>0.219999999999999</v>
      </c>
      <c r="Y97" s="4">
        <f t="shared" ref="Y97:Y109" si="16">-1000*(1-10^((LOG(1+X$16/1000)+(X$15-1)*LOG(X97))))</f>
        <v>-14.991567653886761</v>
      </c>
      <c r="Z97" s="5">
        <f t="shared" ref="Z97:Z109" si="17">X$16+(X$16-Y97)/(1-X97)</f>
        <v>-15.010810700145177</v>
      </c>
      <c r="AA97" s="5">
        <f t="shared" ref="AA97:AA109" si="18">((X96-X97)*Z97+(X$19-X96)*AA96)/(X$19-X97)</f>
        <v>-15.007425517884526</v>
      </c>
      <c r="AB97" s="2"/>
      <c r="AC97" s="2"/>
    </row>
    <row r="98" spans="24:29">
      <c r="X98" s="2">
        <v>0.20999999999999899</v>
      </c>
      <c r="Y98" s="4">
        <f t="shared" si="16"/>
        <v>-14.991308577591568</v>
      </c>
      <c r="Z98" s="5">
        <f t="shared" si="17"/>
        <v>-15.011001800517002</v>
      </c>
      <c r="AA98" s="5">
        <f t="shared" si="18"/>
        <v>-15.007470787284937</v>
      </c>
      <c r="AB98" s="2"/>
      <c r="AC98" s="2"/>
    </row>
    <row r="99" spans="24:29">
      <c r="X99" s="2">
        <v>0.19999999999999901</v>
      </c>
      <c r="Y99" s="4">
        <f t="shared" si="16"/>
        <v>-14.99103685845693</v>
      </c>
      <c r="Z99" s="5">
        <f t="shared" si="17"/>
        <v>-15.011203926928838</v>
      </c>
      <c r="AA99" s="5">
        <f t="shared" si="18"/>
        <v>-15.007517451530488</v>
      </c>
      <c r="AB99" s="2"/>
      <c r="AC99" s="2"/>
    </row>
    <row r="100" spans="24:29">
      <c r="X100" s="2">
        <v>0.189999999999999</v>
      </c>
      <c r="Y100" s="4">
        <f t="shared" si="16"/>
        <v>-14.990751198964979</v>
      </c>
      <c r="Z100" s="5">
        <f t="shared" si="17"/>
        <v>-15.011418272882741</v>
      </c>
      <c r="AA100" s="5">
        <f t="shared" si="18"/>
        <v>-15.007565609818787</v>
      </c>
      <c r="AB100" s="2"/>
      <c r="AC100" s="2"/>
    </row>
    <row r="101" spans="24:29">
      <c r="X101" s="2">
        <v>0.17999999999999899</v>
      </c>
      <c r="Y101" s="4">
        <f t="shared" si="16"/>
        <v>-14.990450090998753</v>
      </c>
      <c r="Z101" s="5">
        <f t="shared" si="17"/>
        <v>-15.011646230489326</v>
      </c>
      <c r="AA101" s="5">
        <f t="shared" si="18"/>
        <v>-15.007615373485502</v>
      </c>
      <c r="AB101" s="2"/>
      <c r="AC101" s="2"/>
    </row>
    <row r="102" spans="24:29">
      <c r="X102" s="2">
        <v>0.16999999999999901</v>
      </c>
      <c r="Y102" s="4">
        <f t="shared" si="16"/>
        <v>-14.990131767645853</v>
      </c>
      <c r="Z102" s="5">
        <f t="shared" si="17"/>
        <v>-15.011889436571263</v>
      </c>
      <c r="AA102" s="5">
        <f t="shared" si="18"/>
        <v>-15.007666868221476</v>
      </c>
      <c r="AB102" s="2"/>
      <c r="AC102" s="2"/>
    </row>
    <row r="103" spans="24:29">
      <c r="X103" s="2">
        <v>0.159999999999999</v>
      </c>
      <c r="Y103" s="4">
        <f t="shared" si="16"/>
        <v>-14.989794140374379</v>
      </c>
      <c r="Z103" s="5">
        <f t="shared" si="17"/>
        <v>-15.012149832887644</v>
      </c>
      <c r="AA103" s="5">
        <f t="shared" si="18"/>
        <v>-15.007720236848455</v>
      </c>
      <c r="AB103" s="2"/>
      <c r="AC103" s="2"/>
    </row>
    <row r="104" spans="24:29">
      <c r="X104" s="2">
        <v>0.149999999999999</v>
      </c>
      <c r="Y104" s="4">
        <f t="shared" si="16"/>
        <v>-14.989434715905304</v>
      </c>
      <c r="Z104" s="5">
        <f t="shared" si="17"/>
        <v>-15.01242974599376</v>
      </c>
      <c r="AA104" s="5">
        <f t="shared" si="18"/>
        <v>-15.007775642838398</v>
      </c>
      <c r="AB104" s="2"/>
      <c r="AC104" s="2"/>
    </row>
    <row r="105" spans="24:29">
      <c r="X105" s="2">
        <v>0.13999999999999899</v>
      </c>
      <c r="Y105" s="4">
        <f t="shared" si="16"/>
        <v>-14.989050484362165</v>
      </c>
      <c r="Z105" s="5">
        <f t="shared" si="17"/>
        <v>-15.012731994927714</v>
      </c>
      <c r="AA105" s="5">
        <f t="shared" si="18"/>
        <v>-15.007833274839438</v>
      </c>
      <c r="AB105" s="2"/>
      <c r="AC105" s="2"/>
    </row>
    <row r="106" spans="24:29">
      <c r="X106" s="2">
        <v>0.12999999999999901</v>
      </c>
      <c r="Y106" s="4">
        <f t="shared" si="16"/>
        <v>-14.988637765897096</v>
      </c>
      <c r="Z106" s="5">
        <f t="shared" si="17"/>
        <v>-15.01306003919874</v>
      </c>
      <c r="AA106" s="5">
        <f t="shared" si="18"/>
        <v>-15.007893352590694</v>
      </c>
      <c r="AB106" s="2"/>
      <c r="AC106" s="2"/>
    </row>
    <row r="107" spans="24:29">
      <c r="X107" s="2">
        <v>0.119999999999999</v>
      </c>
      <c r="Y107" s="4">
        <f t="shared" si="16"/>
        <v>-14.988191995801369</v>
      </c>
      <c r="Z107" s="5">
        <f t="shared" si="17"/>
        <v>-15.013418186589353</v>
      </c>
      <c r="AA107" s="5">
        <f t="shared" si="18"/>
        <v>-15.007956134795224</v>
      </c>
      <c r="AB107" s="2"/>
      <c r="AC107" s="2"/>
    </row>
    <row r="108" spans="24:29">
      <c r="X108" s="2">
        <v>0.109999999999999</v>
      </c>
      <c r="Y108" s="4">
        <f t="shared" si="16"/>
        <v>-14.987707415890172</v>
      </c>
      <c r="Z108" s="5">
        <f t="shared" si="17"/>
        <v>-15.013811892258234</v>
      </c>
      <c r="AA108" s="5">
        <f t="shared" si="18"/>
        <v>-15.008021929822899</v>
      </c>
      <c r="AB108" s="2"/>
      <c r="AC108" s="2"/>
    </row>
    <row r="109" spans="24:29">
      <c r="X109" s="2">
        <v>9.9999999999999006E-2</v>
      </c>
      <c r="Y109" s="4">
        <f t="shared" si="16"/>
        <v>-14.987176618380227</v>
      </c>
      <c r="Z109" s="5">
        <f t="shared" si="17"/>
        <v>-15.014248201799749</v>
      </c>
      <c r="AA109" s="5">
        <f t="shared" si="18"/>
        <v>-15.008091110622642</v>
      </c>
      <c r="AB109" s="2"/>
      <c r="AC109" s="2"/>
    </row>
  </sheetData>
  <pageMargins left="0.75" right="0.75" top="1" bottom="1" header="0.5" footer="0.5"/>
  <pageSetup paperSize="9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Figure 5.B4 d18O chart</vt:lpstr>
      <vt:lpstr>Figure 5.B3 d13C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ian</cp:lastModifiedBy>
  <cp:lastPrinted>2010-08-29T12:15:19Z</cp:lastPrinted>
  <dcterms:created xsi:type="dcterms:W3CDTF">2010-08-29T09:29:57Z</dcterms:created>
  <dcterms:modified xsi:type="dcterms:W3CDTF">2011-12-28T20:04:06Z</dcterms:modified>
</cp:coreProperties>
</file>