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65" yWindow="-150" windowWidth="15645" windowHeight="12900"/>
  </bookViews>
  <sheets>
    <sheet name="Fig 9.4" sheetId="5" r:id="rId1"/>
    <sheet name="graph construction" sheetId="4" r:id="rId2"/>
    <sheet name="Edwards et al (1987)" sheetId="1" r:id="rId3"/>
  </sheets>
  <calcPr calcId="125725"/>
</workbook>
</file>

<file path=xl/calcChain.xml><?xml version="1.0" encoding="utf-8"?>
<calcChain xmlns="http://schemas.openxmlformats.org/spreadsheetml/2006/main">
  <c r="F91" i="4"/>
  <c r="F92"/>
  <c r="F93"/>
  <c r="F94"/>
  <c r="F95"/>
  <c r="F96"/>
  <c r="F97"/>
  <c r="F98"/>
  <c r="F99"/>
  <c r="F100"/>
  <c r="F101"/>
  <c r="F102"/>
  <c r="F104"/>
  <c r="F105"/>
  <c r="F106"/>
  <c r="F107"/>
  <c r="F108"/>
  <c r="F109"/>
  <c r="F110"/>
  <c r="F112"/>
  <c r="F113"/>
  <c r="F114"/>
  <c r="F115"/>
  <c r="F116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3"/>
  <c r="F144"/>
  <c r="F145"/>
  <c r="F146"/>
  <c r="F147"/>
  <c r="F148"/>
  <c r="F149"/>
  <c r="F151"/>
  <c r="F152"/>
  <c r="H90"/>
  <c r="G163"/>
  <c r="G164" s="1"/>
  <c r="J158"/>
  <c r="C158" s="1"/>
  <c r="J159"/>
  <c r="C159" s="1"/>
  <c r="C160"/>
  <c r="J160"/>
  <c r="G161"/>
  <c r="C161" s="1"/>
  <c r="J161"/>
  <c r="G162"/>
  <c r="C162" s="1"/>
  <c r="J162"/>
  <c r="C163"/>
  <c r="J163"/>
  <c r="J164"/>
  <c r="J165"/>
  <c r="J166"/>
  <c r="H87"/>
  <c r="I87"/>
  <c r="J87"/>
  <c r="K87" s="1"/>
  <c r="H88"/>
  <c r="I88"/>
  <c r="J88"/>
  <c r="K88" s="1"/>
  <c r="H89"/>
  <c r="I89"/>
  <c r="J89"/>
  <c r="K89" s="1"/>
  <c r="I90"/>
  <c r="J90"/>
  <c r="K90" s="1"/>
  <c r="H91"/>
  <c r="I91"/>
  <c r="J91"/>
  <c r="K91" s="1"/>
  <c r="H92"/>
  <c r="I92"/>
  <c r="J92"/>
  <c r="K92" s="1"/>
  <c r="H93"/>
  <c r="I93"/>
  <c r="J93"/>
  <c r="K93" s="1"/>
  <c r="H94"/>
  <c r="I94"/>
  <c r="J94"/>
  <c r="K94" s="1"/>
  <c r="H95"/>
  <c r="I95"/>
  <c r="J95"/>
  <c r="K95" s="1"/>
  <c r="H96"/>
  <c r="I96"/>
  <c r="J96"/>
  <c r="K96" s="1"/>
  <c r="H97"/>
  <c r="I97"/>
  <c r="J97"/>
  <c r="K97" s="1"/>
  <c r="H98"/>
  <c r="I98"/>
  <c r="J98"/>
  <c r="K98" s="1"/>
  <c r="H99"/>
  <c r="I99"/>
  <c r="J99"/>
  <c r="K99" s="1"/>
  <c r="H100"/>
  <c r="I100"/>
  <c r="J100"/>
  <c r="K100" s="1"/>
  <c r="H101"/>
  <c r="I101"/>
  <c r="J101"/>
  <c r="K101" s="1"/>
  <c r="H102"/>
  <c r="I102"/>
  <c r="J102"/>
  <c r="K102" s="1"/>
  <c r="H104"/>
  <c r="I104"/>
  <c r="J104"/>
  <c r="K104" s="1"/>
  <c r="H105"/>
  <c r="I105"/>
  <c r="J105"/>
  <c r="K105" s="1"/>
  <c r="H106"/>
  <c r="I106"/>
  <c r="J106"/>
  <c r="K106" s="1"/>
  <c r="H107"/>
  <c r="I107"/>
  <c r="J107"/>
  <c r="K107" s="1"/>
  <c r="H108"/>
  <c r="I108"/>
  <c r="J108"/>
  <c r="K108" s="1"/>
  <c r="H109"/>
  <c r="I109"/>
  <c r="J109"/>
  <c r="K109" s="1"/>
  <c r="H110"/>
  <c r="I110"/>
  <c r="J110"/>
  <c r="K110" s="1"/>
  <c r="H112"/>
  <c r="I112"/>
  <c r="J112"/>
  <c r="K112" s="1"/>
  <c r="H113"/>
  <c r="I113"/>
  <c r="J113"/>
  <c r="K113" s="1"/>
  <c r="H114"/>
  <c r="I114"/>
  <c r="J114"/>
  <c r="K114" s="1"/>
  <c r="H115"/>
  <c r="I115"/>
  <c r="J115"/>
  <c r="K115" s="1"/>
  <c r="H116"/>
  <c r="I116"/>
  <c r="J116"/>
  <c r="K116" s="1"/>
  <c r="H118"/>
  <c r="I118"/>
  <c r="J118"/>
  <c r="K118" s="1"/>
  <c r="H119"/>
  <c r="I119"/>
  <c r="J119"/>
  <c r="K119" s="1"/>
  <c r="H120"/>
  <c r="I120"/>
  <c r="J120"/>
  <c r="K120" s="1"/>
  <c r="H121"/>
  <c r="I121"/>
  <c r="J121"/>
  <c r="K121" s="1"/>
  <c r="H122"/>
  <c r="I122"/>
  <c r="J122"/>
  <c r="K122" s="1"/>
  <c r="H123"/>
  <c r="I123"/>
  <c r="J123"/>
  <c r="K123" s="1"/>
  <c r="H124"/>
  <c r="I124"/>
  <c r="J124"/>
  <c r="K124" s="1"/>
  <c r="H125"/>
  <c r="I125"/>
  <c r="J125"/>
  <c r="K125" s="1"/>
  <c r="H126"/>
  <c r="I126"/>
  <c r="J126"/>
  <c r="K126" s="1"/>
  <c r="H127"/>
  <c r="I127"/>
  <c r="J127"/>
  <c r="K127" s="1"/>
  <c r="H128"/>
  <c r="I128"/>
  <c r="J128"/>
  <c r="K128" s="1"/>
  <c r="H129"/>
  <c r="I129"/>
  <c r="J129"/>
  <c r="K129" s="1"/>
  <c r="H130"/>
  <c r="I130"/>
  <c r="J130"/>
  <c r="K130" s="1"/>
  <c r="H131"/>
  <c r="I131"/>
  <c r="J131"/>
  <c r="K131" s="1"/>
  <c r="H132"/>
  <c r="I132"/>
  <c r="J132"/>
  <c r="K132" s="1"/>
  <c r="H133"/>
  <c r="I133"/>
  <c r="J133"/>
  <c r="K133" s="1"/>
  <c r="H134"/>
  <c r="I134"/>
  <c r="J134"/>
  <c r="K134" s="1"/>
  <c r="H135"/>
  <c r="I135"/>
  <c r="J135"/>
  <c r="K135" s="1"/>
  <c r="H136"/>
  <c r="I136"/>
  <c r="J136"/>
  <c r="K136" s="1"/>
  <c r="H137"/>
  <c r="I137"/>
  <c r="J137"/>
  <c r="K137" s="1"/>
  <c r="H138"/>
  <c r="I138"/>
  <c r="J138"/>
  <c r="K138" s="1"/>
  <c r="H139"/>
  <c r="I139"/>
  <c r="J139"/>
  <c r="K139" s="1"/>
  <c r="H140"/>
  <c r="I140"/>
  <c r="J140"/>
  <c r="K140" s="1"/>
  <c r="H141"/>
  <c r="I141"/>
  <c r="J141"/>
  <c r="K141" s="1"/>
  <c r="H143"/>
  <c r="I143"/>
  <c r="J143"/>
  <c r="K143" s="1"/>
  <c r="H144"/>
  <c r="I144"/>
  <c r="J144"/>
  <c r="K144" s="1"/>
  <c r="H145"/>
  <c r="I145"/>
  <c r="J145"/>
  <c r="K145" s="1"/>
  <c r="H146"/>
  <c r="I146"/>
  <c r="J146"/>
  <c r="K146" s="1"/>
  <c r="H147"/>
  <c r="I147"/>
  <c r="J147"/>
  <c r="K147" s="1"/>
  <c r="H148"/>
  <c r="I148"/>
  <c r="J148"/>
  <c r="K148" s="1"/>
  <c r="H149"/>
  <c r="I149"/>
  <c r="J149"/>
  <c r="K149" s="1"/>
  <c r="H151"/>
  <c r="I151"/>
  <c r="J151"/>
  <c r="K151" s="1"/>
  <c r="H152"/>
  <c r="I152"/>
  <c r="J152"/>
  <c r="K152" s="1"/>
  <c r="H153"/>
  <c r="I153"/>
  <c r="J153"/>
  <c r="K153" s="1"/>
  <c r="H154"/>
  <c r="I154"/>
  <c r="J154"/>
  <c r="K154" s="1"/>
  <c r="H155"/>
  <c r="I155"/>
  <c r="J155"/>
  <c r="K155" s="1"/>
  <c r="H156"/>
  <c r="I156"/>
  <c r="J156"/>
  <c r="K156" s="1"/>
  <c r="F87"/>
  <c r="F88"/>
  <c r="F89"/>
  <c r="F90"/>
  <c r="G220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188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J167"/>
  <c r="J168"/>
  <c r="J169"/>
  <c r="J170"/>
  <c r="J171"/>
  <c r="J172"/>
  <c r="J173"/>
  <c r="J174"/>
  <c r="J175"/>
  <c r="J176"/>
  <c r="J177"/>
  <c r="J178"/>
  <c r="J179"/>
  <c r="J180"/>
  <c r="J181"/>
  <c r="J182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G85"/>
  <c r="G84"/>
  <c r="G83"/>
  <c r="G82"/>
  <c r="G79"/>
  <c r="G78"/>
  <c r="G77"/>
  <c r="G76"/>
  <c r="G75"/>
  <c r="G74"/>
  <c r="G73"/>
  <c r="G72"/>
  <c r="G71"/>
  <c r="G70"/>
  <c r="G69"/>
  <c r="G68"/>
  <c r="G67"/>
  <c r="G66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21"/>
  <c r="G22"/>
  <c r="G23"/>
  <c r="G24"/>
  <c r="G25"/>
  <c r="G26"/>
  <c r="G27"/>
  <c r="G28"/>
  <c r="G29"/>
  <c r="G2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I67"/>
  <c r="I68"/>
  <c r="I69"/>
  <c r="I70"/>
  <c r="I71"/>
  <c r="I72"/>
  <c r="I73"/>
  <c r="I74"/>
  <c r="I75"/>
  <c r="I76"/>
  <c r="I77"/>
  <c r="I78"/>
  <c r="I79"/>
  <c r="I82"/>
  <c r="I83"/>
  <c r="I84"/>
  <c r="I85"/>
  <c r="I20"/>
  <c r="I21"/>
  <c r="I22"/>
  <c r="I23"/>
  <c r="I24"/>
  <c r="I25"/>
  <c r="I26"/>
  <c r="I27"/>
  <c r="I28"/>
  <c r="I29"/>
  <c r="E11"/>
  <c r="J410"/>
  <c r="J411"/>
  <c r="C411" s="1"/>
  <c r="I411" s="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09"/>
  <c r="J408"/>
  <c r="J280"/>
  <c r="J281"/>
  <c r="J282"/>
  <c r="J283"/>
  <c r="G284"/>
  <c r="J284"/>
  <c r="G285"/>
  <c r="J285"/>
  <c r="G286"/>
  <c r="J286"/>
  <c r="G287"/>
  <c r="J287"/>
  <c r="G288"/>
  <c r="J288"/>
  <c r="G289"/>
  <c r="J289"/>
  <c r="G290"/>
  <c r="J290"/>
  <c r="G291"/>
  <c r="J291"/>
  <c r="G292"/>
  <c r="J292"/>
  <c r="G293"/>
  <c r="J293"/>
  <c r="G294"/>
  <c r="J294"/>
  <c r="G295"/>
  <c r="J295"/>
  <c r="G296"/>
  <c r="J296"/>
  <c r="G297"/>
  <c r="J297"/>
  <c r="G298"/>
  <c r="J298"/>
  <c r="G299"/>
  <c r="J299"/>
  <c r="G300"/>
  <c r="J300"/>
  <c r="G301"/>
  <c r="J301"/>
  <c r="G302"/>
  <c r="J302"/>
  <c r="G303"/>
  <c r="J303"/>
  <c r="G304"/>
  <c r="J304"/>
  <c r="G305"/>
  <c r="J305"/>
  <c r="G306"/>
  <c r="J306"/>
  <c r="G307"/>
  <c r="J307"/>
  <c r="G308"/>
  <c r="J308"/>
  <c r="G309"/>
  <c r="J309"/>
  <c r="G310"/>
  <c r="J310"/>
  <c r="J312"/>
  <c r="J313"/>
  <c r="J314"/>
  <c r="J315"/>
  <c r="G316"/>
  <c r="J316"/>
  <c r="G317"/>
  <c r="J317"/>
  <c r="G318"/>
  <c r="J318"/>
  <c r="G319"/>
  <c r="J319"/>
  <c r="G320"/>
  <c r="J320"/>
  <c r="G321"/>
  <c r="J321"/>
  <c r="G322"/>
  <c r="J322"/>
  <c r="G323"/>
  <c r="J323"/>
  <c r="G324"/>
  <c r="J324"/>
  <c r="G325"/>
  <c r="J325"/>
  <c r="G326"/>
  <c r="J326"/>
  <c r="G327"/>
  <c r="J327"/>
  <c r="G328"/>
  <c r="J328"/>
  <c r="G329"/>
  <c r="J329"/>
  <c r="G330"/>
  <c r="J330"/>
  <c r="G331"/>
  <c r="J331"/>
  <c r="G332"/>
  <c r="J332"/>
  <c r="G333"/>
  <c r="J333"/>
  <c r="G334"/>
  <c r="J334"/>
  <c r="G335"/>
  <c r="J335"/>
  <c r="G336"/>
  <c r="J336"/>
  <c r="G337"/>
  <c r="J337"/>
  <c r="G338"/>
  <c r="J338"/>
  <c r="G339"/>
  <c r="J339"/>
  <c r="G340"/>
  <c r="J340"/>
  <c r="G341"/>
  <c r="J341"/>
  <c r="G342"/>
  <c r="J342"/>
  <c r="J344"/>
  <c r="J345"/>
  <c r="J346"/>
  <c r="J347"/>
  <c r="G348"/>
  <c r="J348"/>
  <c r="G349"/>
  <c r="J349"/>
  <c r="G350"/>
  <c r="J350"/>
  <c r="G351"/>
  <c r="J351"/>
  <c r="G352"/>
  <c r="J352"/>
  <c r="G353"/>
  <c r="J353"/>
  <c r="G354"/>
  <c r="J354"/>
  <c r="G355"/>
  <c r="J355"/>
  <c r="G356"/>
  <c r="J356"/>
  <c r="G357"/>
  <c r="J357"/>
  <c r="G358"/>
  <c r="J358"/>
  <c r="G359"/>
  <c r="J359"/>
  <c r="G360"/>
  <c r="J360"/>
  <c r="G361"/>
  <c r="J361"/>
  <c r="G362"/>
  <c r="J362"/>
  <c r="G363"/>
  <c r="J363"/>
  <c r="G364"/>
  <c r="J364"/>
  <c r="G365"/>
  <c r="J365"/>
  <c r="G366"/>
  <c r="J366"/>
  <c r="J367"/>
  <c r="J368"/>
  <c r="J369"/>
  <c r="J370"/>
  <c r="J371"/>
  <c r="J372"/>
  <c r="J373"/>
  <c r="J374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273"/>
  <c r="J274"/>
  <c r="J275"/>
  <c r="J276"/>
  <c r="J277"/>
  <c r="J278"/>
  <c r="J263"/>
  <c r="J264"/>
  <c r="J265"/>
  <c r="J266"/>
  <c r="J267"/>
  <c r="J268"/>
  <c r="J269"/>
  <c r="J270"/>
  <c r="J271"/>
  <c r="J272"/>
  <c r="J249"/>
  <c r="J250"/>
  <c r="J251"/>
  <c r="J252"/>
  <c r="J253"/>
  <c r="J254"/>
  <c r="J255"/>
  <c r="J256"/>
  <c r="J257"/>
  <c r="J258"/>
  <c r="J259"/>
  <c r="J260"/>
  <c r="J261"/>
  <c r="J262"/>
  <c r="J248"/>
  <c r="G252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I11"/>
  <c r="I12"/>
  <c r="I13"/>
  <c r="I14"/>
  <c r="I15"/>
  <c r="I16"/>
  <c r="I17"/>
  <c r="I18"/>
  <c r="Q12"/>
  <c r="T12" s="1"/>
  <c r="O12"/>
  <c r="F11" s="1"/>
  <c r="G5"/>
  <c r="E11" i="1"/>
  <c r="F35"/>
  <c r="H12"/>
  <c r="H11"/>
  <c r="D12"/>
  <c r="D11"/>
  <c r="B18"/>
  <c r="C35"/>
  <c r="D18" s="1"/>
  <c r="E35"/>
  <c r="H35" s="1"/>
  <c r="G165" i="4" l="1"/>
  <c r="C164"/>
  <c r="F164"/>
  <c r="H164" s="1"/>
  <c r="I164"/>
  <c r="F163"/>
  <c r="H163" s="1"/>
  <c r="I163"/>
  <c r="F162"/>
  <c r="H162" s="1"/>
  <c r="I162"/>
  <c r="F161"/>
  <c r="H161" s="1"/>
  <c r="I161"/>
  <c r="F160"/>
  <c r="H160" s="1"/>
  <c r="I160"/>
  <c r="F159"/>
  <c r="H159" s="1"/>
  <c r="I159"/>
  <c r="F158"/>
  <c r="H158" s="1"/>
  <c r="I158"/>
  <c r="C280"/>
  <c r="C409"/>
  <c r="F20"/>
  <c r="F26"/>
  <c r="F22"/>
  <c r="J28"/>
  <c r="K28" s="1"/>
  <c r="J24"/>
  <c r="K24" s="1"/>
  <c r="J20"/>
  <c r="K20" s="1"/>
  <c r="F85"/>
  <c r="F83"/>
  <c r="F79"/>
  <c r="F77"/>
  <c r="F75"/>
  <c r="F73"/>
  <c r="F71"/>
  <c r="F69"/>
  <c r="F67"/>
  <c r="F64"/>
  <c r="F62"/>
  <c r="F60"/>
  <c r="F58"/>
  <c r="F56"/>
  <c r="F54"/>
  <c r="F52"/>
  <c r="F50"/>
  <c r="F48"/>
  <c r="F46"/>
  <c r="F44"/>
  <c r="F42"/>
  <c r="F40"/>
  <c r="F38"/>
  <c r="F36"/>
  <c r="F34"/>
  <c r="F32"/>
  <c r="J85"/>
  <c r="K85" s="1"/>
  <c r="J84"/>
  <c r="K84" s="1"/>
  <c r="J83"/>
  <c r="K83" s="1"/>
  <c r="J78"/>
  <c r="K78" s="1"/>
  <c r="J77"/>
  <c r="K77" s="1"/>
  <c r="J74"/>
  <c r="K74" s="1"/>
  <c r="J73"/>
  <c r="K73" s="1"/>
  <c r="J70"/>
  <c r="K70" s="1"/>
  <c r="J69"/>
  <c r="K69" s="1"/>
  <c r="J66"/>
  <c r="K66" s="1"/>
  <c r="J64"/>
  <c r="K64" s="1"/>
  <c r="J61"/>
  <c r="K61" s="1"/>
  <c r="J60"/>
  <c r="K60" s="1"/>
  <c r="J57"/>
  <c r="K57" s="1"/>
  <c r="J56"/>
  <c r="K56" s="1"/>
  <c r="J53"/>
  <c r="K53" s="1"/>
  <c r="J52"/>
  <c r="K52" s="1"/>
  <c r="J49"/>
  <c r="K49" s="1"/>
  <c r="J48"/>
  <c r="K48" s="1"/>
  <c r="J41"/>
  <c r="K41" s="1"/>
  <c r="J40"/>
  <c r="K40" s="1"/>
  <c r="J37"/>
  <c r="K37" s="1"/>
  <c r="J36"/>
  <c r="K36" s="1"/>
  <c r="J33"/>
  <c r="K33" s="1"/>
  <c r="J32"/>
  <c r="K32" s="1"/>
  <c r="J31"/>
  <c r="K31" s="1"/>
  <c r="C408"/>
  <c r="C410"/>
  <c r="F28"/>
  <c r="F24"/>
  <c r="J26"/>
  <c r="K26" s="1"/>
  <c r="J22"/>
  <c r="K22" s="1"/>
  <c r="F84"/>
  <c r="F82"/>
  <c r="F78"/>
  <c r="F76"/>
  <c r="F74"/>
  <c r="F72"/>
  <c r="F70"/>
  <c r="F68"/>
  <c r="F66"/>
  <c r="F63"/>
  <c r="F61"/>
  <c r="F59"/>
  <c r="F57"/>
  <c r="F55"/>
  <c r="F53"/>
  <c r="F51"/>
  <c r="F49"/>
  <c r="F47"/>
  <c r="F45"/>
  <c r="F43"/>
  <c r="F41"/>
  <c r="F39"/>
  <c r="F37"/>
  <c r="F35"/>
  <c r="F33"/>
  <c r="F31"/>
  <c r="J82"/>
  <c r="K82" s="1"/>
  <c r="J79"/>
  <c r="K79" s="1"/>
  <c r="J76"/>
  <c r="K76" s="1"/>
  <c r="J75"/>
  <c r="K75" s="1"/>
  <c r="J72"/>
  <c r="K72" s="1"/>
  <c r="J71"/>
  <c r="K71" s="1"/>
  <c r="J68"/>
  <c r="K68" s="1"/>
  <c r="J67"/>
  <c r="K67" s="1"/>
  <c r="J63"/>
  <c r="K63" s="1"/>
  <c r="J62"/>
  <c r="K62" s="1"/>
  <c r="J59"/>
  <c r="K59" s="1"/>
  <c r="J58"/>
  <c r="K58" s="1"/>
  <c r="J55"/>
  <c r="K55" s="1"/>
  <c r="J54"/>
  <c r="K54" s="1"/>
  <c r="J51"/>
  <c r="K51" s="1"/>
  <c r="J50"/>
  <c r="K50" s="1"/>
  <c r="J47"/>
  <c r="K47" s="1"/>
  <c r="J46"/>
  <c r="K46" s="1"/>
  <c r="J45"/>
  <c r="K45" s="1"/>
  <c r="J44"/>
  <c r="K44" s="1"/>
  <c r="J43"/>
  <c r="K43" s="1"/>
  <c r="J42"/>
  <c r="K42" s="1"/>
  <c r="J39"/>
  <c r="K39" s="1"/>
  <c r="J38"/>
  <c r="K38" s="1"/>
  <c r="J35"/>
  <c r="K35" s="1"/>
  <c r="J34"/>
  <c r="K34" s="1"/>
  <c r="J29"/>
  <c r="K29" s="1"/>
  <c r="J27"/>
  <c r="K27" s="1"/>
  <c r="J25"/>
  <c r="K25" s="1"/>
  <c r="J23"/>
  <c r="K23" s="1"/>
  <c r="J21"/>
  <c r="K21" s="1"/>
  <c r="C246"/>
  <c r="C244"/>
  <c r="C245"/>
  <c r="I245" s="1"/>
  <c r="C243"/>
  <c r="I243" s="1"/>
  <c r="C241"/>
  <c r="I241" s="1"/>
  <c r="C239"/>
  <c r="I239" s="1"/>
  <c r="C237"/>
  <c r="I237" s="1"/>
  <c r="C235"/>
  <c r="I235" s="1"/>
  <c r="C233"/>
  <c r="I233" s="1"/>
  <c r="C231"/>
  <c r="I231" s="1"/>
  <c r="C229"/>
  <c r="I229" s="1"/>
  <c r="C227"/>
  <c r="I227" s="1"/>
  <c r="C225"/>
  <c r="I225" s="1"/>
  <c r="C223"/>
  <c r="I223" s="1"/>
  <c r="C221"/>
  <c r="I221" s="1"/>
  <c r="C219"/>
  <c r="I219" s="1"/>
  <c r="C217"/>
  <c r="I217" s="1"/>
  <c r="C213"/>
  <c r="I213" s="1"/>
  <c r="C211"/>
  <c r="I211" s="1"/>
  <c r="C209"/>
  <c r="I209" s="1"/>
  <c r="C207"/>
  <c r="I207" s="1"/>
  <c r="C205"/>
  <c r="F205" s="1"/>
  <c r="C203"/>
  <c r="F203" s="1"/>
  <c r="C201"/>
  <c r="F201" s="1"/>
  <c r="C199"/>
  <c r="I199" s="1"/>
  <c r="C197"/>
  <c r="F197" s="1"/>
  <c r="C195"/>
  <c r="F195" s="1"/>
  <c r="C193"/>
  <c r="F193" s="1"/>
  <c r="C191"/>
  <c r="I191" s="1"/>
  <c r="C189"/>
  <c r="F189" s="1"/>
  <c r="C187"/>
  <c r="F187" s="1"/>
  <c r="C185"/>
  <c r="I185" s="1"/>
  <c r="C242"/>
  <c r="C240"/>
  <c r="C238"/>
  <c r="C236"/>
  <c r="C234"/>
  <c r="C232"/>
  <c r="C230"/>
  <c r="C228"/>
  <c r="C226"/>
  <c r="I226" s="1"/>
  <c r="C224"/>
  <c r="F224" s="1"/>
  <c r="C222"/>
  <c r="I222" s="1"/>
  <c r="C220"/>
  <c r="I220" s="1"/>
  <c r="C218"/>
  <c r="I218" s="1"/>
  <c r="C216"/>
  <c r="I216" s="1"/>
  <c r="C214"/>
  <c r="F214" s="1"/>
  <c r="C212"/>
  <c r="F212" s="1"/>
  <c r="C210"/>
  <c r="F210" s="1"/>
  <c r="C208"/>
  <c r="F208" s="1"/>
  <c r="C206"/>
  <c r="I206" s="1"/>
  <c r="C204"/>
  <c r="I204" s="1"/>
  <c r="C202"/>
  <c r="F202" s="1"/>
  <c r="C200"/>
  <c r="I200" s="1"/>
  <c r="C198"/>
  <c r="I198" s="1"/>
  <c r="C196"/>
  <c r="I196" s="1"/>
  <c r="C194"/>
  <c r="F194" s="1"/>
  <c r="C192"/>
  <c r="I192" s="1"/>
  <c r="C190"/>
  <c r="I190" s="1"/>
  <c r="C188"/>
  <c r="I188" s="1"/>
  <c r="C186"/>
  <c r="F186" s="1"/>
  <c r="C184"/>
  <c r="F184" s="1"/>
  <c r="F246"/>
  <c r="I246"/>
  <c r="F244"/>
  <c r="I244"/>
  <c r="F242"/>
  <c r="I242"/>
  <c r="F240"/>
  <c r="I240"/>
  <c r="F238"/>
  <c r="H238" s="1"/>
  <c r="I238"/>
  <c r="F236"/>
  <c r="H236" s="1"/>
  <c r="I236"/>
  <c r="F234"/>
  <c r="H234" s="1"/>
  <c r="I234"/>
  <c r="F232"/>
  <c r="H232" s="1"/>
  <c r="I232"/>
  <c r="F230"/>
  <c r="H230" s="1"/>
  <c r="I230"/>
  <c r="F228"/>
  <c r="H228" s="1"/>
  <c r="I228"/>
  <c r="F226"/>
  <c r="F222"/>
  <c r="F218"/>
  <c r="I210"/>
  <c r="I203"/>
  <c r="I195"/>
  <c r="I187"/>
  <c r="F155"/>
  <c r="F153"/>
  <c r="F245"/>
  <c r="H245" s="1"/>
  <c r="F243"/>
  <c r="H243" s="1"/>
  <c r="F241"/>
  <c r="H241" s="1"/>
  <c r="F239"/>
  <c r="H239" s="1"/>
  <c r="F237"/>
  <c r="H237" s="1"/>
  <c r="F235"/>
  <c r="H235" s="1"/>
  <c r="F233"/>
  <c r="H233" s="1"/>
  <c r="F231"/>
  <c r="H231" s="1"/>
  <c r="F229"/>
  <c r="H229" s="1"/>
  <c r="F227"/>
  <c r="H227" s="1"/>
  <c r="F225"/>
  <c r="H225" s="1"/>
  <c r="F217"/>
  <c r="H217" s="1"/>
  <c r="F198"/>
  <c r="F190"/>
  <c r="F156"/>
  <c r="F154"/>
  <c r="H85"/>
  <c r="H83"/>
  <c r="H79"/>
  <c r="H77"/>
  <c r="H75"/>
  <c r="H73"/>
  <c r="H71"/>
  <c r="H69"/>
  <c r="H67"/>
  <c r="H64"/>
  <c r="H62"/>
  <c r="H60"/>
  <c r="H58"/>
  <c r="H56"/>
  <c r="H54"/>
  <c r="H52"/>
  <c r="H50"/>
  <c r="H48"/>
  <c r="H46"/>
  <c r="H44"/>
  <c r="H42"/>
  <c r="H40"/>
  <c r="H38"/>
  <c r="H36"/>
  <c r="H34"/>
  <c r="H32"/>
  <c r="H84"/>
  <c r="H82"/>
  <c r="H78"/>
  <c r="H76"/>
  <c r="H74"/>
  <c r="H72"/>
  <c r="H70"/>
  <c r="H68"/>
  <c r="H66"/>
  <c r="H63"/>
  <c r="H61"/>
  <c r="H59"/>
  <c r="H57"/>
  <c r="H55"/>
  <c r="H53"/>
  <c r="H51"/>
  <c r="H49"/>
  <c r="H47"/>
  <c r="H45"/>
  <c r="H43"/>
  <c r="H41"/>
  <c r="H39"/>
  <c r="H37"/>
  <c r="H35"/>
  <c r="H33"/>
  <c r="H31"/>
  <c r="H29"/>
  <c r="H21"/>
  <c r="F29"/>
  <c r="F27"/>
  <c r="H27" s="1"/>
  <c r="F25"/>
  <c r="H25" s="1"/>
  <c r="F23"/>
  <c r="H23" s="1"/>
  <c r="F21"/>
  <c r="H28"/>
  <c r="H26"/>
  <c r="H24"/>
  <c r="H22"/>
  <c r="H20"/>
  <c r="I409"/>
  <c r="F409"/>
  <c r="H409" s="1"/>
  <c r="F408"/>
  <c r="I408"/>
  <c r="F410"/>
  <c r="I410"/>
  <c r="I5"/>
  <c r="J5" s="1"/>
  <c r="C273"/>
  <c r="F273" s="1"/>
  <c r="C258"/>
  <c r="I258" s="1"/>
  <c r="C256"/>
  <c r="I256" s="1"/>
  <c r="C254"/>
  <c r="I254" s="1"/>
  <c r="C252"/>
  <c r="I252" s="1"/>
  <c r="C250"/>
  <c r="I250" s="1"/>
  <c r="C260"/>
  <c r="I260" s="1"/>
  <c r="J11"/>
  <c r="K11" s="1"/>
  <c r="C261"/>
  <c r="I261" s="1"/>
  <c r="C259"/>
  <c r="I259" s="1"/>
  <c r="C257"/>
  <c r="I257" s="1"/>
  <c r="C255"/>
  <c r="C253"/>
  <c r="C251"/>
  <c r="C249"/>
  <c r="C262"/>
  <c r="F262" s="1"/>
  <c r="C272"/>
  <c r="F272" s="1"/>
  <c r="C271"/>
  <c r="I271" s="1"/>
  <c r="C270"/>
  <c r="F270" s="1"/>
  <c r="C269"/>
  <c r="F269" s="1"/>
  <c r="C268"/>
  <c r="F268" s="1"/>
  <c r="C267"/>
  <c r="I267" s="1"/>
  <c r="C266"/>
  <c r="F266" s="1"/>
  <c r="C265"/>
  <c r="F265" s="1"/>
  <c r="C264"/>
  <c r="F264" s="1"/>
  <c r="C263"/>
  <c r="I263" s="1"/>
  <c r="C248"/>
  <c r="I248" s="1"/>
  <c r="C281"/>
  <c r="C366"/>
  <c r="I366" s="1"/>
  <c r="C365"/>
  <c r="C364"/>
  <c r="I364" s="1"/>
  <c r="C363"/>
  <c r="C362"/>
  <c r="I362" s="1"/>
  <c r="C361"/>
  <c r="C360"/>
  <c r="I360" s="1"/>
  <c r="C359"/>
  <c r="C358"/>
  <c r="I358" s="1"/>
  <c r="C357"/>
  <c r="C356"/>
  <c r="I356" s="1"/>
  <c r="C355"/>
  <c r="C354"/>
  <c r="I354" s="1"/>
  <c r="C353"/>
  <c r="C352"/>
  <c r="I352" s="1"/>
  <c r="C351"/>
  <c r="C350"/>
  <c r="I350" s="1"/>
  <c r="C349"/>
  <c r="C348"/>
  <c r="I348" s="1"/>
  <c r="C347"/>
  <c r="C346"/>
  <c r="I346" s="1"/>
  <c r="C345"/>
  <c r="C344"/>
  <c r="I344" s="1"/>
  <c r="C342"/>
  <c r="I342" s="1"/>
  <c r="C341"/>
  <c r="I341" s="1"/>
  <c r="C340"/>
  <c r="I340" s="1"/>
  <c r="C339"/>
  <c r="I339" s="1"/>
  <c r="C338"/>
  <c r="I338" s="1"/>
  <c r="C337"/>
  <c r="F337" s="1"/>
  <c r="C336"/>
  <c r="I336" s="1"/>
  <c r="C335"/>
  <c r="F335" s="1"/>
  <c r="C334"/>
  <c r="I334" s="1"/>
  <c r="C333"/>
  <c r="F333" s="1"/>
  <c r="C332"/>
  <c r="I332" s="1"/>
  <c r="C331"/>
  <c r="F331" s="1"/>
  <c r="C330"/>
  <c r="I330" s="1"/>
  <c r="C329"/>
  <c r="I329" s="1"/>
  <c r="C328"/>
  <c r="I328" s="1"/>
  <c r="C327"/>
  <c r="I327" s="1"/>
  <c r="C326"/>
  <c r="I326" s="1"/>
  <c r="C325"/>
  <c r="I325" s="1"/>
  <c r="C324"/>
  <c r="I324" s="1"/>
  <c r="C323"/>
  <c r="I323" s="1"/>
  <c r="C322"/>
  <c r="I322" s="1"/>
  <c r="C321"/>
  <c r="F321" s="1"/>
  <c r="C320"/>
  <c r="I320" s="1"/>
  <c r="C319"/>
  <c r="F319" s="1"/>
  <c r="C318"/>
  <c r="I318" s="1"/>
  <c r="C317"/>
  <c r="F317" s="1"/>
  <c r="C316"/>
  <c r="I316" s="1"/>
  <c r="C315"/>
  <c r="F315" s="1"/>
  <c r="C314"/>
  <c r="I314" s="1"/>
  <c r="C313"/>
  <c r="C312"/>
  <c r="I312" s="1"/>
  <c r="C310"/>
  <c r="I310" s="1"/>
  <c r="C309"/>
  <c r="C308"/>
  <c r="I308" s="1"/>
  <c r="C307"/>
  <c r="C306"/>
  <c r="I306" s="1"/>
  <c r="C305"/>
  <c r="C304"/>
  <c r="I304" s="1"/>
  <c r="C303"/>
  <c r="C302"/>
  <c r="I302" s="1"/>
  <c r="C301"/>
  <c r="C300"/>
  <c r="I300" s="1"/>
  <c r="C299"/>
  <c r="C298"/>
  <c r="I298" s="1"/>
  <c r="C297"/>
  <c r="C296"/>
  <c r="I296" s="1"/>
  <c r="C295"/>
  <c r="C294"/>
  <c r="I294" s="1"/>
  <c r="C293"/>
  <c r="C292"/>
  <c r="I292" s="1"/>
  <c r="C291"/>
  <c r="C290"/>
  <c r="I290" s="1"/>
  <c r="C289"/>
  <c r="C288"/>
  <c r="I288" s="1"/>
  <c r="C287"/>
  <c r="C286"/>
  <c r="I286" s="1"/>
  <c r="C285"/>
  <c r="C284"/>
  <c r="I284" s="1"/>
  <c r="C283"/>
  <c r="C282"/>
  <c r="I282" s="1"/>
  <c r="G367"/>
  <c r="F365"/>
  <c r="I365"/>
  <c r="F363"/>
  <c r="I363"/>
  <c r="F362"/>
  <c r="F361"/>
  <c r="I361"/>
  <c r="F359"/>
  <c r="I359"/>
  <c r="F357"/>
  <c r="I357"/>
  <c r="F355"/>
  <c r="I355"/>
  <c r="F353"/>
  <c r="I353"/>
  <c r="F351"/>
  <c r="I351"/>
  <c r="F349"/>
  <c r="I349"/>
  <c r="F347"/>
  <c r="I347"/>
  <c r="F346"/>
  <c r="F345"/>
  <c r="I345"/>
  <c r="F341"/>
  <c r="F339"/>
  <c r="F338"/>
  <c r="I337"/>
  <c r="I335"/>
  <c r="I333"/>
  <c r="I331"/>
  <c r="F330"/>
  <c r="F329"/>
  <c r="F327"/>
  <c r="F325"/>
  <c r="F323"/>
  <c r="F322"/>
  <c r="I321"/>
  <c r="I319"/>
  <c r="I317"/>
  <c r="I315"/>
  <c r="F314"/>
  <c r="F313"/>
  <c r="I313"/>
  <c r="F310"/>
  <c r="F309"/>
  <c r="I309"/>
  <c r="F307"/>
  <c r="I307"/>
  <c r="F305"/>
  <c r="I305"/>
  <c r="F303"/>
  <c r="I303"/>
  <c r="F302"/>
  <c r="F301"/>
  <c r="I301"/>
  <c r="F299"/>
  <c r="I299"/>
  <c r="F297"/>
  <c r="I297"/>
  <c r="F295"/>
  <c r="I295"/>
  <c r="F294"/>
  <c r="F293"/>
  <c r="I293"/>
  <c r="F291"/>
  <c r="I291"/>
  <c r="F289"/>
  <c r="I289"/>
  <c r="F287"/>
  <c r="I287"/>
  <c r="F286"/>
  <c r="F285"/>
  <c r="I285"/>
  <c r="F283"/>
  <c r="I283"/>
  <c r="F281"/>
  <c r="I281"/>
  <c r="F280"/>
  <c r="I280"/>
  <c r="I273"/>
  <c r="F271"/>
  <c r="I269"/>
  <c r="F267"/>
  <c r="I265"/>
  <c r="F263"/>
  <c r="F258"/>
  <c r="H258" s="1"/>
  <c r="F250"/>
  <c r="H250" s="1"/>
  <c r="F248"/>
  <c r="H248" s="1"/>
  <c r="I262"/>
  <c r="B11"/>
  <c r="F12" s="1"/>
  <c r="H12" s="1"/>
  <c r="R12"/>
  <c r="H11"/>
  <c r="F18"/>
  <c r="H18" s="1"/>
  <c r="F16"/>
  <c r="H16" s="1"/>
  <c r="F14"/>
  <c r="H14" s="1"/>
  <c r="J18"/>
  <c r="K18" s="1"/>
  <c r="J16"/>
  <c r="K16" s="1"/>
  <c r="J14"/>
  <c r="K14" s="1"/>
  <c r="J12"/>
  <c r="K12" s="1"/>
  <c r="F17"/>
  <c r="H17" s="1"/>
  <c r="F15"/>
  <c r="H15" s="1"/>
  <c r="F13"/>
  <c r="H13" s="1"/>
  <c r="J17"/>
  <c r="K17" s="1"/>
  <c r="J15"/>
  <c r="K15" s="1"/>
  <c r="J13"/>
  <c r="K13" s="1"/>
  <c r="E18" i="1"/>
  <c r="F11"/>
  <c r="I11" s="1"/>
  <c r="G166" i="4" l="1"/>
  <c r="C165"/>
  <c r="I186"/>
  <c r="I194"/>
  <c r="I202"/>
  <c r="F221"/>
  <c r="H221" s="1"/>
  <c r="F191"/>
  <c r="F199"/>
  <c r="F206"/>
  <c r="F223"/>
  <c r="H223" s="1"/>
  <c r="F185"/>
  <c r="I189"/>
  <c r="I193"/>
  <c r="H193" s="1"/>
  <c r="I197"/>
  <c r="I201"/>
  <c r="H201" s="1"/>
  <c r="I205"/>
  <c r="I208"/>
  <c r="I212"/>
  <c r="I184"/>
  <c r="F209"/>
  <c r="H209" s="1"/>
  <c r="I224"/>
  <c r="H224" s="1"/>
  <c r="F188"/>
  <c r="F192"/>
  <c r="F196"/>
  <c r="F200"/>
  <c r="F204"/>
  <c r="F213"/>
  <c r="H213" s="1"/>
  <c r="F220"/>
  <c r="H222"/>
  <c r="H226"/>
  <c r="H410"/>
  <c r="H408"/>
  <c r="H185"/>
  <c r="H187"/>
  <c r="H295"/>
  <c r="H240"/>
  <c r="H242"/>
  <c r="H244"/>
  <c r="H246"/>
  <c r="H218"/>
  <c r="F216"/>
  <c r="F207"/>
  <c r="H207" s="1"/>
  <c r="F211"/>
  <c r="H211" s="1"/>
  <c r="I214"/>
  <c r="H214" s="1"/>
  <c r="H208"/>
  <c r="H212"/>
  <c r="H189"/>
  <c r="H197"/>
  <c r="H205"/>
  <c r="H191"/>
  <c r="H195"/>
  <c r="H199"/>
  <c r="H203"/>
  <c r="H206"/>
  <c r="H210"/>
  <c r="H216"/>
  <c r="H220"/>
  <c r="F219"/>
  <c r="H219" s="1"/>
  <c r="H184"/>
  <c r="H186"/>
  <c r="H188"/>
  <c r="H190"/>
  <c r="H192"/>
  <c r="H194"/>
  <c r="H196"/>
  <c r="H198"/>
  <c r="H200"/>
  <c r="H202"/>
  <c r="H204"/>
  <c r="H287"/>
  <c r="H303"/>
  <c r="F282"/>
  <c r="H282" s="1"/>
  <c r="H283"/>
  <c r="F290"/>
  <c r="H290" s="1"/>
  <c r="H291"/>
  <c r="F298"/>
  <c r="H299"/>
  <c r="F306"/>
  <c r="H306" s="1"/>
  <c r="H307"/>
  <c r="I264"/>
  <c r="H264" s="1"/>
  <c r="I266"/>
  <c r="I268"/>
  <c r="H268" s="1"/>
  <c r="I270"/>
  <c r="I272"/>
  <c r="H272" s="1"/>
  <c r="F259"/>
  <c r="H259" s="1"/>
  <c r="F254"/>
  <c r="H254" s="1"/>
  <c r="F411"/>
  <c r="H411" s="1"/>
  <c r="G412"/>
  <c r="C412" s="1"/>
  <c r="I412" s="1"/>
  <c r="H266"/>
  <c r="H270"/>
  <c r="H323"/>
  <c r="H339"/>
  <c r="F354"/>
  <c r="H354" s="1"/>
  <c r="H355"/>
  <c r="H315"/>
  <c r="H331"/>
  <c r="H347"/>
  <c r="H363"/>
  <c r="F318"/>
  <c r="F326"/>
  <c r="H326" s="1"/>
  <c r="F334"/>
  <c r="F342"/>
  <c r="H342" s="1"/>
  <c r="F350"/>
  <c r="H350" s="1"/>
  <c r="F358"/>
  <c r="H358" s="1"/>
  <c r="F366"/>
  <c r="H366" s="1"/>
  <c r="H319"/>
  <c r="H327"/>
  <c r="H335"/>
  <c r="H351"/>
  <c r="H359"/>
  <c r="F249"/>
  <c r="I249"/>
  <c r="F253"/>
  <c r="I253"/>
  <c r="C274"/>
  <c r="F251"/>
  <c r="I251"/>
  <c r="F255"/>
  <c r="I255"/>
  <c r="F257"/>
  <c r="H257" s="1"/>
  <c r="F261"/>
  <c r="H261" s="1"/>
  <c r="F252"/>
  <c r="H252" s="1"/>
  <c r="F256"/>
  <c r="H256" s="1"/>
  <c r="F260"/>
  <c r="H260" s="1"/>
  <c r="H263"/>
  <c r="H265"/>
  <c r="H267"/>
  <c r="H269"/>
  <c r="H271"/>
  <c r="H273"/>
  <c r="H280"/>
  <c r="H281"/>
  <c r="F284"/>
  <c r="H284" s="1"/>
  <c r="H285"/>
  <c r="F288"/>
  <c r="H288" s="1"/>
  <c r="H289"/>
  <c r="F292"/>
  <c r="H292" s="1"/>
  <c r="H293"/>
  <c r="F296"/>
  <c r="H297"/>
  <c r="F300"/>
  <c r="H301"/>
  <c r="F304"/>
  <c r="H305"/>
  <c r="F308"/>
  <c r="H308" s="1"/>
  <c r="H309"/>
  <c r="F312"/>
  <c r="H312" s="1"/>
  <c r="H313"/>
  <c r="F316"/>
  <c r="H317"/>
  <c r="F320"/>
  <c r="H321"/>
  <c r="F324"/>
  <c r="H325"/>
  <c r="F328"/>
  <c r="H329"/>
  <c r="F332"/>
  <c r="H332" s="1"/>
  <c r="H333"/>
  <c r="F336"/>
  <c r="H336" s="1"/>
  <c r="H337"/>
  <c r="F340"/>
  <c r="H340" s="1"/>
  <c r="H341"/>
  <c r="F344"/>
  <c r="H344" s="1"/>
  <c r="H345"/>
  <c r="F348"/>
  <c r="H349"/>
  <c r="F352"/>
  <c r="H353"/>
  <c r="F356"/>
  <c r="H356" s="1"/>
  <c r="H357"/>
  <c r="F360"/>
  <c r="H360" s="1"/>
  <c r="H361"/>
  <c r="F364"/>
  <c r="H364" s="1"/>
  <c r="H365"/>
  <c r="H286"/>
  <c r="H300"/>
  <c r="H302"/>
  <c r="H304"/>
  <c r="H310"/>
  <c r="H318"/>
  <c r="H320"/>
  <c r="H322"/>
  <c r="H328"/>
  <c r="H330"/>
  <c r="H334"/>
  <c r="H348"/>
  <c r="H352"/>
  <c r="H294"/>
  <c r="H296"/>
  <c r="H298"/>
  <c r="H314"/>
  <c r="H316"/>
  <c r="H324"/>
  <c r="H338"/>
  <c r="H346"/>
  <c r="H362"/>
  <c r="C367"/>
  <c r="G368"/>
  <c r="H262"/>
  <c r="F12" i="1"/>
  <c r="I12" s="1"/>
  <c r="G167" i="4" l="1"/>
  <c r="C166"/>
  <c r="I165"/>
  <c r="F165"/>
  <c r="H165" s="1"/>
  <c r="H249"/>
  <c r="F412"/>
  <c r="H412" s="1"/>
  <c r="G413"/>
  <c r="C413" s="1"/>
  <c r="I413" s="1"/>
  <c r="H255"/>
  <c r="H251"/>
  <c r="H253"/>
  <c r="F274"/>
  <c r="I274"/>
  <c r="C275"/>
  <c r="I367"/>
  <c r="F367"/>
  <c r="C368"/>
  <c r="G369"/>
  <c r="G168" l="1"/>
  <c r="C167"/>
  <c r="I166"/>
  <c r="F166"/>
  <c r="H166" s="1"/>
  <c r="H367"/>
  <c r="F413"/>
  <c r="H413" s="1"/>
  <c r="G414"/>
  <c r="C414" s="1"/>
  <c r="I414" s="1"/>
  <c r="H274"/>
  <c r="F275"/>
  <c r="I275"/>
  <c r="C276"/>
  <c r="C369"/>
  <c r="G370"/>
  <c r="I368"/>
  <c r="F368"/>
  <c r="G169" l="1"/>
  <c r="C168"/>
  <c r="F167"/>
  <c r="I167"/>
  <c r="F414"/>
  <c r="H414" s="1"/>
  <c r="G415"/>
  <c r="C415" s="1"/>
  <c r="I415" s="1"/>
  <c r="H275"/>
  <c r="F276"/>
  <c r="I276"/>
  <c r="C277"/>
  <c r="C278"/>
  <c r="H368"/>
  <c r="I369"/>
  <c r="F369"/>
  <c r="C370"/>
  <c r="G371"/>
  <c r="G170" l="1"/>
  <c r="C169"/>
  <c r="H167"/>
  <c r="F168"/>
  <c r="I168"/>
  <c r="F415"/>
  <c r="H415" s="1"/>
  <c r="G416"/>
  <c r="C416" s="1"/>
  <c r="I416" s="1"/>
  <c r="H276"/>
  <c r="H369"/>
  <c r="F277"/>
  <c r="I277"/>
  <c r="F278"/>
  <c r="I278"/>
  <c r="C371"/>
  <c r="G372"/>
  <c r="I370"/>
  <c r="F370"/>
  <c r="G171" l="1"/>
  <c r="C170"/>
  <c r="I169"/>
  <c r="F169"/>
  <c r="H169" s="1"/>
  <c r="H168"/>
  <c r="H278"/>
  <c r="H277"/>
  <c r="F416"/>
  <c r="H416" s="1"/>
  <c r="G417"/>
  <c r="C417" s="1"/>
  <c r="I417" s="1"/>
  <c r="H370"/>
  <c r="I371"/>
  <c r="F371"/>
  <c r="C372"/>
  <c r="G373"/>
  <c r="G172" l="1"/>
  <c r="C171"/>
  <c r="F170"/>
  <c r="H170" s="1"/>
  <c r="I170"/>
  <c r="F417"/>
  <c r="H417" s="1"/>
  <c r="G418"/>
  <c r="C418" s="1"/>
  <c r="I418" s="1"/>
  <c r="H371"/>
  <c r="C373"/>
  <c r="G374"/>
  <c r="I372"/>
  <c r="F372"/>
  <c r="G173" l="1"/>
  <c r="C172"/>
  <c r="I171"/>
  <c r="F171"/>
  <c r="F418"/>
  <c r="H418" s="1"/>
  <c r="G419"/>
  <c r="C419" s="1"/>
  <c r="I419" s="1"/>
  <c r="H372"/>
  <c r="I373"/>
  <c r="F373"/>
  <c r="C374"/>
  <c r="G174" l="1"/>
  <c r="C173"/>
  <c r="I172"/>
  <c r="F172"/>
  <c r="H172" s="1"/>
  <c r="H171"/>
  <c r="F419"/>
  <c r="H419" s="1"/>
  <c r="G420"/>
  <c r="C420" s="1"/>
  <c r="I420" s="1"/>
  <c r="H373"/>
  <c r="I374"/>
  <c r="F374"/>
  <c r="I173" l="1"/>
  <c r="F173"/>
  <c r="H173" s="1"/>
  <c r="G175"/>
  <c r="C174"/>
  <c r="F420"/>
  <c r="H420" s="1"/>
  <c r="G421"/>
  <c r="C421" s="1"/>
  <c r="I421" s="1"/>
  <c r="H374"/>
  <c r="C376"/>
  <c r="F174" l="1"/>
  <c r="I174"/>
  <c r="G176"/>
  <c r="C175"/>
  <c r="F421"/>
  <c r="H421" s="1"/>
  <c r="G422"/>
  <c r="C422" s="1"/>
  <c r="I422" s="1"/>
  <c r="C377"/>
  <c r="I376"/>
  <c r="F376"/>
  <c r="F175" l="1"/>
  <c r="I175"/>
  <c r="G177"/>
  <c r="C176"/>
  <c r="H174"/>
  <c r="F422"/>
  <c r="H422" s="1"/>
  <c r="G423"/>
  <c r="C423" s="1"/>
  <c r="I423" s="1"/>
  <c r="H376"/>
  <c r="I377"/>
  <c r="F377"/>
  <c r="C378"/>
  <c r="F176" l="1"/>
  <c r="I176"/>
  <c r="G178"/>
  <c r="C177"/>
  <c r="H175"/>
  <c r="F423"/>
  <c r="H423" s="1"/>
  <c r="G424"/>
  <c r="C424" s="1"/>
  <c r="I424" s="1"/>
  <c r="H377"/>
  <c r="C379"/>
  <c r="G380"/>
  <c r="I378"/>
  <c r="F378"/>
  <c r="I177" l="1"/>
  <c r="F177"/>
  <c r="H177" s="1"/>
  <c r="G179"/>
  <c r="C178"/>
  <c r="H176"/>
  <c r="F424"/>
  <c r="H424" s="1"/>
  <c r="G425"/>
  <c r="C425" s="1"/>
  <c r="I425" s="1"/>
  <c r="H378"/>
  <c r="I379"/>
  <c r="F379"/>
  <c r="C380"/>
  <c r="G381"/>
  <c r="F178" l="1"/>
  <c r="I178"/>
  <c r="G180"/>
  <c r="C179"/>
  <c r="F425"/>
  <c r="H425" s="1"/>
  <c r="G426"/>
  <c r="C426" s="1"/>
  <c r="I426" s="1"/>
  <c r="H379"/>
  <c r="C381"/>
  <c r="G382"/>
  <c r="I380"/>
  <c r="F380"/>
  <c r="F179" l="1"/>
  <c r="I179"/>
  <c r="G181"/>
  <c r="C180"/>
  <c r="H178"/>
  <c r="F426"/>
  <c r="H426" s="1"/>
  <c r="G427"/>
  <c r="C427" s="1"/>
  <c r="I427" s="1"/>
  <c r="H380"/>
  <c r="I381"/>
  <c r="F381"/>
  <c r="C382"/>
  <c r="G383"/>
  <c r="I180" l="1"/>
  <c r="F180"/>
  <c r="H180" s="1"/>
  <c r="G182"/>
  <c r="C182" s="1"/>
  <c r="C181"/>
  <c r="H179"/>
  <c r="F427"/>
  <c r="H427" s="1"/>
  <c r="G428"/>
  <c r="C428" s="1"/>
  <c r="I428" s="1"/>
  <c r="H381"/>
  <c r="C383"/>
  <c r="G384"/>
  <c r="I382"/>
  <c r="F382"/>
  <c r="I181" l="1"/>
  <c r="F181"/>
  <c r="H181" s="1"/>
  <c r="F182"/>
  <c r="I182"/>
  <c r="F428"/>
  <c r="H428" s="1"/>
  <c r="G429"/>
  <c r="C429" s="1"/>
  <c r="I429" s="1"/>
  <c r="H382"/>
  <c r="I383"/>
  <c r="F383"/>
  <c r="C384"/>
  <c r="G385"/>
  <c r="H182" l="1"/>
  <c r="F429"/>
  <c r="H429" s="1"/>
  <c r="G430"/>
  <c r="C430" s="1"/>
  <c r="I430" s="1"/>
  <c r="H383"/>
  <c r="C385"/>
  <c r="G386"/>
  <c r="I384"/>
  <c r="F384"/>
  <c r="F430" l="1"/>
  <c r="H430" s="1"/>
  <c r="G431"/>
  <c r="C431" s="1"/>
  <c r="I431" s="1"/>
  <c r="H384"/>
  <c r="I385"/>
  <c r="F385"/>
  <c r="C386"/>
  <c r="G387"/>
  <c r="F431" l="1"/>
  <c r="H431" s="1"/>
  <c r="G432"/>
  <c r="C432" s="1"/>
  <c r="I432" s="1"/>
  <c r="H385"/>
  <c r="C387"/>
  <c r="G388"/>
  <c r="I386"/>
  <c r="F386"/>
  <c r="F432" l="1"/>
  <c r="H432" s="1"/>
  <c r="G433"/>
  <c r="C433" s="1"/>
  <c r="I433" s="1"/>
  <c r="H386"/>
  <c r="I387"/>
  <c r="F387"/>
  <c r="C388"/>
  <c r="G389"/>
  <c r="F433" l="1"/>
  <c r="H433" s="1"/>
  <c r="G434"/>
  <c r="C434" s="1"/>
  <c r="I434" s="1"/>
  <c r="H387"/>
  <c r="C389"/>
  <c r="G390"/>
  <c r="I388"/>
  <c r="F388"/>
  <c r="F434" l="1"/>
  <c r="H434" s="1"/>
  <c r="G435"/>
  <c r="C435" s="1"/>
  <c r="I435" s="1"/>
  <c r="H388"/>
  <c r="I389"/>
  <c r="F389"/>
  <c r="C390"/>
  <c r="G391"/>
  <c r="F435" l="1"/>
  <c r="H435" s="1"/>
  <c r="G436"/>
  <c r="C436" s="1"/>
  <c r="I436" s="1"/>
  <c r="H389"/>
  <c r="C391"/>
  <c r="G392"/>
  <c r="I390"/>
  <c r="F390"/>
  <c r="F436" l="1"/>
  <c r="H436" s="1"/>
  <c r="G437"/>
  <c r="C437" s="1"/>
  <c r="I437" s="1"/>
  <c r="H390"/>
  <c r="I391"/>
  <c r="F391"/>
  <c r="C392"/>
  <c r="G393"/>
  <c r="F437" l="1"/>
  <c r="H437" s="1"/>
  <c r="H391"/>
  <c r="C393"/>
  <c r="G394"/>
  <c r="I392"/>
  <c r="F392"/>
  <c r="H392" l="1"/>
  <c r="I393"/>
  <c r="F393"/>
  <c r="C394"/>
  <c r="G395"/>
  <c r="H393" l="1"/>
  <c r="C395"/>
  <c r="G396"/>
  <c r="I394"/>
  <c r="F394"/>
  <c r="H394" l="1"/>
  <c r="I395"/>
  <c r="F395"/>
  <c r="C396"/>
  <c r="G397"/>
  <c r="H395" l="1"/>
  <c r="C397"/>
  <c r="G398"/>
  <c r="I396"/>
  <c r="F396"/>
  <c r="H396" l="1"/>
  <c r="I397"/>
  <c r="F397"/>
  <c r="C398"/>
  <c r="G399"/>
  <c r="H397" l="1"/>
  <c r="C399"/>
  <c r="G400"/>
  <c r="I398"/>
  <c r="F398"/>
  <c r="H398" l="1"/>
  <c r="I399"/>
  <c r="F399"/>
  <c r="C400"/>
  <c r="G401"/>
  <c r="H399" l="1"/>
  <c r="G402"/>
  <c r="C401"/>
  <c r="I400"/>
  <c r="F400"/>
  <c r="H400" l="1"/>
  <c r="C402"/>
  <c r="G403"/>
  <c r="I401"/>
  <c r="F401"/>
  <c r="I402" l="1"/>
  <c r="F402"/>
  <c r="C403"/>
  <c r="G404"/>
  <c r="H401"/>
  <c r="I403" l="1"/>
  <c r="F403"/>
  <c r="C404"/>
  <c r="G405"/>
  <c r="H402"/>
  <c r="I404" l="1"/>
  <c r="F404"/>
  <c r="C405"/>
  <c r="G406"/>
  <c r="H403"/>
  <c r="H404" l="1"/>
  <c r="C406"/>
  <c r="I405"/>
  <c r="F405"/>
  <c r="H405" l="1"/>
  <c r="I406"/>
  <c r="F406"/>
  <c r="H406" l="1"/>
</calcChain>
</file>

<file path=xl/sharedStrings.xml><?xml version="1.0" encoding="utf-8"?>
<sst xmlns="http://schemas.openxmlformats.org/spreadsheetml/2006/main" count="115" uniqueCount="62">
  <si>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</si>
  <si>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</si>
  <si>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>U/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eq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</si>
  <si>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(0)</t>
    </r>
  </si>
  <si>
    <t>Observed</t>
  </si>
  <si>
    <t>atomic ratios</t>
  </si>
  <si>
    <t>atomic ratio</t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</si>
  <si>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230</t>
    </r>
    <r>
      <rPr>
        <sz val="11"/>
        <color theme="1"/>
        <rFont val="Calibri"/>
        <family val="2"/>
        <scheme val="minor"/>
      </rPr>
      <t>/</t>
    </r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238</t>
    </r>
  </si>
  <si>
    <r>
      <rPr>
        <vertAlign val="superscript"/>
        <sz val="11"/>
        <color theme="1"/>
        <rFont val="Calibri"/>
        <family val="2"/>
        <scheme val="minor"/>
      </rPr>
      <t>230</t>
    </r>
    <r>
      <rPr>
        <sz val="11"/>
        <color theme="1"/>
        <rFont val="Calibri"/>
        <family val="2"/>
        <scheme val="minor"/>
      </rPr>
      <t>Th/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</si>
  <si>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r>
      <rPr>
        <vertAlign val="superscript"/>
        <sz val="11"/>
        <color theme="1"/>
        <rFont val="Calibri"/>
        <family val="2"/>
        <scheme val="minor"/>
      </rPr>
      <t>230</t>
    </r>
    <r>
      <rPr>
        <sz val="11"/>
        <color theme="1"/>
        <rFont val="Calibri"/>
        <family val="2"/>
        <scheme val="minor"/>
      </rPr>
      <t>Th/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act</t>
    </r>
  </si>
  <si>
    <t>activity ratio</t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</si>
  <si>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234</t>
    </r>
    <r>
      <rPr>
        <b/>
        <sz val="12"/>
        <color theme="1"/>
        <rFont val="Calibri"/>
        <family val="2"/>
        <scheme val="minor"/>
      </rPr>
      <t>U</t>
    </r>
    <r>
      <rPr>
        <b/>
        <vertAlign val="subscript"/>
        <sz val="12"/>
        <color theme="1"/>
        <rFont val="Calibri"/>
        <family val="2"/>
        <scheme val="minor"/>
      </rPr>
      <t>(o)</t>
    </r>
    <r>
      <rPr>
        <b/>
        <sz val="12"/>
        <color theme="1"/>
        <rFont val="Calibri"/>
        <family val="2"/>
        <scheme val="minor"/>
      </rPr>
      <t>=1000*((</t>
    </r>
    <r>
      <rPr>
        <b/>
        <vertAlign val="superscript"/>
        <sz val="12"/>
        <color theme="1"/>
        <rFont val="Calibri"/>
        <family val="2"/>
        <scheme val="minor"/>
      </rPr>
      <t>234</t>
    </r>
    <r>
      <rPr>
        <b/>
        <sz val="12"/>
        <color theme="1"/>
        <rFont val="Calibri"/>
        <family val="2"/>
        <scheme val="minor"/>
      </rPr>
      <t>U/</t>
    </r>
    <r>
      <rPr>
        <b/>
        <vertAlign val="superscript"/>
        <sz val="12"/>
        <color theme="1"/>
        <rFont val="Calibri"/>
        <family val="2"/>
        <scheme val="minor"/>
      </rPr>
      <t>238</t>
    </r>
    <r>
      <rPr>
        <b/>
        <sz val="12"/>
        <color theme="1"/>
        <rFont val="Calibri"/>
        <family val="2"/>
        <scheme val="minor"/>
      </rPr>
      <t>U/(</t>
    </r>
    <r>
      <rPr>
        <b/>
        <vertAlign val="superscript"/>
        <sz val="12"/>
        <color theme="1"/>
        <rFont val="Calibri"/>
        <family val="2"/>
        <scheme val="minor"/>
      </rPr>
      <t>234</t>
    </r>
    <r>
      <rPr>
        <b/>
        <sz val="12"/>
        <color theme="1"/>
        <rFont val="Calibri"/>
        <family val="2"/>
        <scheme val="minor"/>
      </rPr>
      <t>U/</t>
    </r>
    <r>
      <rPr>
        <b/>
        <vertAlign val="superscript"/>
        <sz val="12"/>
        <color theme="1"/>
        <rFont val="Calibri"/>
        <family val="2"/>
        <scheme val="minor"/>
      </rPr>
      <t>238</t>
    </r>
    <r>
      <rPr>
        <b/>
        <sz val="12"/>
        <color theme="1"/>
        <rFont val="Calibri"/>
        <family val="2"/>
        <scheme val="minor"/>
      </rPr>
      <t>U</t>
    </r>
    <r>
      <rPr>
        <b/>
        <vertAlign val="subscript"/>
        <sz val="12"/>
        <color theme="1"/>
        <rFont val="Calibri"/>
        <family val="2"/>
        <scheme val="minor"/>
      </rPr>
      <t>eq</t>
    </r>
    <r>
      <rPr>
        <b/>
        <sz val="12"/>
        <color theme="1"/>
        <rFont val="Calibri"/>
        <family val="2"/>
        <scheme val="minor"/>
      </rPr>
      <t>))-1)</t>
    </r>
  </si>
  <si>
    <r>
      <rPr>
        <b/>
        <vertAlign val="superscript"/>
        <sz val="12"/>
        <color theme="1"/>
        <rFont val="Calibri"/>
        <family val="2"/>
        <scheme val="minor"/>
      </rPr>
      <t>230</t>
    </r>
    <r>
      <rPr>
        <b/>
        <sz val="12"/>
        <color theme="1"/>
        <rFont val="Calibri"/>
        <family val="2"/>
        <scheme val="minor"/>
      </rPr>
      <t>Th/</t>
    </r>
    <r>
      <rPr>
        <b/>
        <vertAlign val="superscript"/>
        <sz val="12"/>
        <color theme="1"/>
        <rFont val="Calibri"/>
        <family val="2"/>
        <scheme val="minor"/>
      </rPr>
      <t>238</t>
    </r>
    <r>
      <rPr>
        <b/>
        <sz val="12"/>
        <color theme="1"/>
        <rFont val="Calibri"/>
        <family val="2"/>
        <scheme val="minor"/>
      </rPr>
      <t>U</t>
    </r>
    <r>
      <rPr>
        <b/>
        <vertAlign val="subscript"/>
        <sz val="12"/>
        <color theme="1"/>
        <rFont val="Calibri"/>
        <family val="2"/>
        <scheme val="minor"/>
      </rPr>
      <t xml:space="preserve">act </t>
    </r>
    <r>
      <rPr>
        <b/>
        <sz val="12"/>
        <color theme="1"/>
        <rFont val="Calibri"/>
        <family val="2"/>
        <scheme val="minor"/>
      </rPr>
      <t>= (</t>
    </r>
    <r>
      <rPr>
        <b/>
        <vertAlign val="superscript"/>
        <sz val="12"/>
        <color theme="1"/>
        <rFont val="Calibri"/>
        <family val="2"/>
        <scheme val="minor"/>
      </rPr>
      <t>230</t>
    </r>
    <r>
      <rPr>
        <b/>
        <sz val="12"/>
        <color theme="1"/>
        <rFont val="Calibri"/>
        <family val="2"/>
        <scheme val="minor"/>
      </rPr>
      <t>Th/</t>
    </r>
    <r>
      <rPr>
        <b/>
        <vertAlign val="superscript"/>
        <sz val="12"/>
        <color theme="1"/>
        <rFont val="Calibri"/>
        <family val="2"/>
        <scheme val="minor"/>
      </rPr>
      <t>238</t>
    </r>
    <r>
      <rPr>
        <b/>
        <sz val="12"/>
        <color theme="1"/>
        <rFont val="Calibri"/>
        <family val="2"/>
        <scheme val="minor"/>
      </rPr>
      <t>U)* (</t>
    </r>
    <r>
      <rPr>
        <b/>
        <sz val="12"/>
        <color theme="1"/>
        <rFont val="Symbol"/>
        <family val="1"/>
        <charset val="2"/>
      </rPr>
      <t>l</t>
    </r>
    <r>
      <rPr>
        <b/>
        <vertAlign val="subscript"/>
        <sz val="12"/>
        <color theme="1"/>
        <rFont val="Calibri"/>
        <family val="2"/>
        <scheme val="minor"/>
      </rPr>
      <t>230</t>
    </r>
    <r>
      <rPr>
        <b/>
        <sz val="12"/>
        <color theme="1"/>
        <rFont val="Calibri"/>
        <family val="2"/>
        <scheme val="minor"/>
      </rPr>
      <t>/</t>
    </r>
    <r>
      <rPr>
        <b/>
        <sz val="12"/>
        <color theme="1"/>
        <rFont val="Symbol"/>
        <family val="1"/>
        <charset val="2"/>
      </rPr>
      <t>l</t>
    </r>
    <r>
      <rPr>
        <b/>
        <vertAlign val="subscript"/>
        <sz val="12"/>
        <color theme="1"/>
        <rFont val="Calibri"/>
        <family val="2"/>
        <scheme val="minor"/>
      </rPr>
      <t>238</t>
    </r>
    <r>
      <rPr>
        <b/>
        <sz val="12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</si>
  <si>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(T) =</t>
    </r>
  </si>
  <si>
    <t>Initial atomic ratio</t>
  </si>
  <si>
    <t>activity ratio:</t>
  </si>
  <si>
    <t>atomic ratio:</t>
  </si>
  <si>
    <t xml:space="preserve">low </t>
  </si>
  <si>
    <t>high</t>
  </si>
  <si>
    <t>Conversion factor</t>
  </si>
  <si>
    <t>Time</t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</si>
  <si>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 xml:space="preserve">234 </t>
    </r>
    <r>
      <rPr>
        <sz val="11"/>
        <color theme="1"/>
        <rFont val="Calibri"/>
        <family val="2"/>
        <scheme val="minor"/>
      </rPr>
      <t>(y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</si>
  <si>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230</t>
    </r>
    <r>
      <rPr>
        <sz val="11"/>
        <color theme="1"/>
        <rFont val="Calibri"/>
        <family val="2"/>
        <scheme val="minor"/>
      </rPr>
      <t xml:space="preserve"> (y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</si>
  <si>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 xml:space="preserve"> (y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</si>
  <si>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constant</t>
  </si>
  <si>
    <t>KEY:</t>
  </si>
  <si>
    <t>Edwards et al. (EPSL, 1987)</t>
  </si>
  <si>
    <t>(o) = observed</t>
  </si>
  <si>
    <t>(T) = initial</t>
  </si>
  <si>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>U/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>U</t>
    </r>
  </si>
  <si>
    <t>Sample</t>
  </si>
  <si>
    <t>TAN E1 g</t>
  </si>
  <si>
    <t>CWS F 1</t>
  </si>
  <si>
    <r>
      <rPr>
        <vertAlign val="superscript"/>
        <sz val="11"/>
        <color theme="1"/>
        <rFont val="Calibri"/>
        <family val="2"/>
        <scheme val="minor"/>
      </rPr>
      <t>230</t>
    </r>
    <r>
      <rPr>
        <sz val="11"/>
        <color theme="1"/>
        <rFont val="Calibri"/>
        <family val="2"/>
        <scheme val="minor"/>
      </rPr>
      <t>Th/</t>
    </r>
    <r>
      <rPr>
        <vertAlign val="superscript"/>
        <sz val="11"/>
        <color theme="1"/>
        <rFont val="Calibri"/>
        <family val="2"/>
        <scheme val="minor"/>
      </rPr>
      <t>232</t>
    </r>
    <r>
      <rPr>
        <sz val="11"/>
        <color theme="1"/>
        <rFont val="Calibri"/>
        <family val="2"/>
        <scheme val="minor"/>
      </rPr>
      <t>U</t>
    </r>
  </si>
  <si>
    <t>measured values</t>
  </si>
  <si>
    <t>calculated value</t>
  </si>
  <si>
    <t>Age</t>
  </si>
  <si>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>U/</t>
    </r>
    <r>
      <rPr>
        <vertAlign val="superscript"/>
        <sz val="11"/>
        <color theme="1"/>
        <rFont val="Calibri"/>
        <family val="2"/>
        <scheme val="minor"/>
      </rPr>
      <t>238</t>
    </r>
    <r>
      <rPr>
        <sz val="11"/>
        <color theme="1"/>
        <rFont val="Calibri"/>
        <family val="2"/>
        <scheme val="minor"/>
      </rPr>
      <t xml:space="preserve">U </t>
    </r>
    <r>
      <rPr>
        <vertAlign val="subscript"/>
        <sz val="11"/>
        <color theme="1"/>
        <rFont val="Calibri"/>
        <family val="2"/>
        <scheme val="minor"/>
      </rPr>
      <t>act</t>
    </r>
  </si>
  <si>
    <t>starting from delta234</t>
  </si>
  <si>
    <r>
      <rPr>
        <vertAlign val="superscript"/>
        <sz val="11"/>
        <color theme="1"/>
        <rFont val="Calibri"/>
        <family val="2"/>
        <scheme val="minor"/>
      </rPr>
      <t>230</t>
    </r>
    <r>
      <rPr>
        <sz val="11"/>
        <color theme="1"/>
        <rFont val="Calibri"/>
        <family val="2"/>
        <scheme val="minor"/>
      </rPr>
      <t>Th/</t>
    </r>
    <r>
      <rPr>
        <vertAlign val="superscript"/>
        <sz val="11"/>
        <color theme="1"/>
        <rFont val="Calibri"/>
        <family val="2"/>
        <scheme val="minor"/>
      </rPr>
      <t>234</t>
    </r>
    <r>
      <rPr>
        <sz val="11"/>
        <color theme="1"/>
        <rFont val="Calibri"/>
        <family val="2"/>
        <scheme val="minor"/>
      </rPr>
      <t xml:space="preserve">U </t>
    </r>
    <r>
      <rPr>
        <vertAlign val="subscript"/>
        <sz val="11"/>
        <color theme="1"/>
        <rFont val="Calibri"/>
        <family val="2"/>
        <scheme val="minor"/>
      </rPr>
      <t>act</t>
    </r>
  </si>
  <si>
    <t>input values</t>
  </si>
  <si>
    <t>234/238 T act</t>
  </si>
  <si>
    <t>Age 25000</t>
  </si>
  <si>
    <t>Age 50000</t>
  </si>
  <si>
    <t>Age 10000</t>
  </si>
  <si>
    <t>Age 100000</t>
  </si>
  <si>
    <t>Age 150000</t>
  </si>
  <si>
    <t>Age 250000</t>
  </si>
  <si>
    <t>Age 400000</t>
  </si>
  <si>
    <t>Age 600000</t>
  </si>
  <si>
    <t>sb26</t>
  </si>
  <si>
    <t>sb25</t>
  </si>
  <si>
    <t>sb11</t>
  </si>
  <si>
    <t>sb61</t>
  </si>
  <si>
    <t>lz15</t>
  </si>
  <si>
    <t>lz36</t>
  </si>
  <si>
    <t>Age ky</t>
  </si>
  <si>
    <t>sb10</t>
  </si>
  <si>
    <t>sb27</t>
  </si>
  <si>
    <t>sb43</t>
  </si>
  <si>
    <t>sb44</t>
  </si>
  <si>
    <t>sb49</t>
  </si>
</sst>
</file>

<file path=xl/styles.xml><?xml version="1.0" encoding="utf-8"?>
<styleSheet xmlns="http://schemas.openxmlformats.org/spreadsheetml/2006/main">
  <numFmts count="4">
    <numFmt numFmtId="164" formatCode="0.000E+00"/>
    <numFmt numFmtId="165" formatCode="0.0"/>
    <numFmt numFmtId="166" formatCode="0.00000"/>
    <numFmt numFmtId="167" formatCode="0.000"/>
  </numFmts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2" borderId="0" xfId="1"/>
    <xf numFmtId="164" fontId="1" fillId="2" borderId="0" xfId="1" applyNumberFormat="1"/>
    <xf numFmtId="0" fontId="0" fillId="3" borderId="0" xfId="0" applyFill="1"/>
    <xf numFmtId="0" fontId="1" fillId="3" borderId="0" xfId="1" applyFill="1"/>
    <xf numFmtId="11" fontId="0" fillId="3" borderId="0" xfId="0" applyNumberFormat="1" applyFill="1"/>
    <xf numFmtId="0" fontId="1" fillId="4" borderId="0" xfId="1" applyFill="1"/>
    <xf numFmtId="166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164" fontId="0" fillId="0" borderId="0" xfId="0" applyNumberFormat="1"/>
    <xf numFmtId="164" fontId="0" fillId="4" borderId="0" xfId="0" applyNumberFormat="1" applyFill="1"/>
    <xf numFmtId="0" fontId="0" fillId="4" borderId="0" xfId="0" applyNumberFormat="1" applyFill="1"/>
    <xf numFmtId="167" fontId="0" fillId="0" borderId="0" xfId="0" applyNumberFormat="1" applyFill="1"/>
    <xf numFmtId="0" fontId="0" fillId="0" borderId="0" xfId="0" applyFont="1" applyAlignment="1">
      <alignment wrapText="1"/>
    </xf>
    <xf numFmtId="1" fontId="0" fillId="3" borderId="0" xfId="0" applyNumberFormat="1" applyFill="1"/>
    <xf numFmtId="165" fontId="0" fillId="3" borderId="0" xfId="0" applyNumberFormat="1" applyFill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" fontId="0" fillId="0" borderId="0" xfId="0" applyNumberFormat="1" applyFill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1941097156929262"/>
          <c:y val="2.9255662237620481E-2"/>
          <c:w val="0.74578474095802161"/>
          <c:h val="0.78054419480782722"/>
        </c:manualLayout>
      </c:layout>
      <c:scatterChart>
        <c:scatterStyle val="lineMarker"/>
        <c:ser>
          <c:idx val="20"/>
          <c:order val="0"/>
          <c:tx>
            <c:v>lz36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construction'!$H$82:$H$85</c:f>
              <c:numCache>
                <c:formatCode>General</c:formatCode>
                <c:ptCount val="4"/>
                <c:pt idx="0">
                  <c:v>1.0974859257986465</c:v>
                </c:pt>
                <c:pt idx="1">
                  <c:v>1.0985096551367077</c:v>
                </c:pt>
                <c:pt idx="2">
                  <c:v>1.1018660285100406</c:v>
                </c:pt>
                <c:pt idx="3">
                  <c:v>1.116556944995333</c:v>
                </c:pt>
              </c:numCache>
            </c:numRef>
          </c:xVal>
          <c:yVal>
            <c:numRef>
              <c:f>'graph construction'!$I$82:$I$85</c:f>
              <c:numCache>
                <c:formatCode>0.00000</c:formatCode>
                <c:ptCount val="4"/>
                <c:pt idx="0">
                  <c:v>1.7206000000000001</c:v>
                </c:pt>
                <c:pt idx="1">
                  <c:v>1.7185000000000001</c:v>
                </c:pt>
                <c:pt idx="2">
                  <c:v>1.7342</c:v>
                </c:pt>
                <c:pt idx="3">
                  <c:v>1.8401000000000001</c:v>
                </c:pt>
              </c:numCache>
            </c:numRef>
          </c:yVal>
        </c:ser>
        <c:ser>
          <c:idx val="16"/>
          <c:order val="1"/>
          <c:tx>
            <c:v>lz15</c:v>
          </c:tx>
          <c:spPr>
            <a:ln w="28575">
              <a:noFill/>
            </a:ln>
          </c:spPr>
          <c:marker>
            <c:symbol val="dot"/>
            <c:size val="7"/>
            <c:spPr>
              <a:solidFill>
                <a:schemeClr val="tx1"/>
              </a:solidFill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construction'!$H$66:$H$79</c:f>
              <c:numCache>
                <c:formatCode>General</c:formatCode>
                <c:ptCount val="14"/>
                <c:pt idx="0">
                  <c:v>1.0213492032566678</c:v>
                </c:pt>
                <c:pt idx="1">
                  <c:v>1.0235808552588932</c:v>
                </c:pt>
                <c:pt idx="2">
                  <c:v>1.0367873844063495</c:v>
                </c:pt>
                <c:pt idx="3">
                  <c:v>1.0387616814573277</c:v>
                </c:pt>
                <c:pt idx="4">
                  <c:v>1.0457868166051716</c:v>
                </c:pt>
                <c:pt idx="5">
                  <c:v>1.0452797102500728</c:v>
                </c:pt>
                <c:pt idx="6">
                  <c:v>1.0547823519466202</c:v>
                </c:pt>
                <c:pt idx="7">
                  <c:v>1.0783318208720727</c:v>
                </c:pt>
                <c:pt idx="8">
                  <c:v>1.0803359501395231</c:v>
                </c:pt>
                <c:pt idx="9">
                  <c:v>1.105285776912893</c:v>
                </c:pt>
                <c:pt idx="10">
                  <c:v>1.1182617830005208</c:v>
                </c:pt>
                <c:pt idx="11">
                  <c:v>1.1189344074141816</c:v>
                </c:pt>
                <c:pt idx="12">
                  <c:v>1.1445591247959532</c:v>
                </c:pt>
                <c:pt idx="13">
                  <c:v>1.1431187027436644</c:v>
                </c:pt>
              </c:numCache>
            </c:numRef>
          </c:xVal>
          <c:yVal>
            <c:numRef>
              <c:f>'graph construction'!$I$66:$I$79</c:f>
              <c:numCache>
                <c:formatCode>0.00000</c:formatCode>
                <c:ptCount val="14"/>
                <c:pt idx="0">
                  <c:v>2.9657</c:v>
                </c:pt>
                <c:pt idx="1">
                  <c:v>2.8761000000000001</c:v>
                </c:pt>
                <c:pt idx="2">
                  <c:v>2.8782999999999999</c:v>
                </c:pt>
                <c:pt idx="3">
                  <c:v>2.875</c:v>
                </c:pt>
                <c:pt idx="4">
                  <c:v>2.8167</c:v>
                </c:pt>
                <c:pt idx="5">
                  <c:v>2.8163</c:v>
                </c:pt>
                <c:pt idx="6">
                  <c:v>2.7702</c:v>
                </c:pt>
                <c:pt idx="7">
                  <c:v>2.7888999999999999</c:v>
                </c:pt>
                <c:pt idx="8">
                  <c:v>2.79</c:v>
                </c:pt>
                <c:pt idx="9">
                  <c:v>2.5169000000000001</c:v>
                </c:pt>
                <c:pt idx="10">
                  <c:v>2.4792000000000001</c:v>
                </c:pt>
                <c:pt idx="11">
                  <c:v>2.4642999999999997</c:v>
                </c:pt>
                <c:pt idx="12">
                  <c:v>2.3056000000000001</c:v>
                </c:pt>
                <c:pt idx="13">
                  <c:v>2.3063000000000002</c:v>
                </c:pt>
              </c:numCache>
            </c:numRef>
          </c:yVal>
        </c:ser>
        <c:ser>
          <c:idx val="0"/>
          <c:order val="2"/>
          <c:tx>
            <c:v>sb25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'graph construction'!$H$11:$H$18</c:f>
              <c:numCache>
                <c:formatCode>General</c:formatCode>
                <c:ptCount val="8"/>
                <c:pt idx="0">
                  <c:v>0.73826805675150586</c:v>
                </c:pt>
                <c:pt idx="1">
                  <c:v>0.74251654147237023</c:v>
                </c:pt>
                <c:pt idx="2">
                  <c:v>0.7427151496382558</c:v>
                </c:pt>
                <c:pt idx="3">
                  <c:v>0.74347758173348877</c:v>
                </c:pt>
                <c:pt idx="4">
                  <c:v>0.74462378495987935</c:v>
                </c:pt>
                <c:pt idx="5">
                  <c:v>0.74480916754015336</c:v>
                </c:pt>
                <c:pt idx="6">
                  <c:v>0.74921297537319143</c:v>
                </c:pt>
                <c:pt idx="7">
                  <c:v>0.7537089055864501</c:v>
                </c:pt>
              </c:numCache>
            </c:numRef>
          </c:xVal>
          <c:yVal>
            <c:numRef>
              <c:f>'graph construction'!$I$11:$I$18</c:f>
              <c:numCache>
                <c:formatCode>0.00000</c:formatCode>
                <c:ptCount val="8"/>
                <c:pt idx="0">
                  <c:v>1.7563</c:v>
                </c:pt>
                <c:pt idx="1">
                  <c:v>1.7898000000000001</c:v>
                </c:pt>
                <c:pt idx="2">
                  <c:v>1.7858999999999998</c:v>
                </c:pt>
                <c:pt idx="3">
                  <c:v>1.7516</c:v>
                </c:pt>
                <c:pt idx="4">
                  <c:v>1.7736000000000001</c:v>
                </c:pt>
                <c:pt idx="5">
                  <c:v>1.7787000000000002</c:v>
                </c:pt>
                <c:pt idx="6">
                  <c:v>1.7716000000000001</c:v>
                </c:pt>
                <c:pt idx="7">
                  <c:v>1.7599</c:v>
                </c:pt>
              </c:numCache>
            </c:numRef>
          </c:yVal>
        </c:ser>
        <c:ser>
          <c:idx val="1"/>
          <c:order val="3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1.7757629757614277E-2"/>
                  <c:y val="5.22422539957508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3.1417344955779108E-2"/>
                  <c:y val="5.01525638359208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 ky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2.1855544317063734E-2"/>
                  <c:y val="4.38833288138984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50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3.1417344955779108E-2"/>
                  <c:y val="5.01525638359208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2.7319430396329645E-2"/>
                  <c:y val="5.2242253995750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150</a:t>
                    </a:r>
                  </a:p>
                </c:rich>
              </c:tx>
              <c:showVal val="1"/>
            </c:dLbl>
            <c:dLbl>
              <c:idx val="6"/>
              <c:delete val="1"/>
            </c:dLbl>
            <c:dLbl>
              <c:idx val="7"/>
              <c:layout>
                <c:manualLayout>
                  <c:x val="-3.6881231035045037E-2"/>
                  <c:y val="5.01525638359208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250</a:t>
                    </a:r>
                  </a:p>
                </c:rich>
              </c:tx>
              <c:showVal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>
                <c:manualLayout>
                  <c:x val="-3.1417344955779108E-2"/>
                  <c:y val="2.0896901598300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400</a:t>
                    </a:r>
                  </a:p>
                </c:rich>
              </c:tx>
              <c:showVal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layout>
                <c:manualLayout>
                  <c:x val="-1.7757737314426755E-2"/>
                  <c:y val="-3.76144228769405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600 ky</a:t>
                    </a:r>
                  </a:p>
                </c:rich>
              </c:tx>
              <c:showVal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spPr>
              <a:solidFill>
                <a:sysClr val="window" lastClr="FFFFFF"/>
              </a:solidFill>
            </c:spPr>
            <c:showVal val="1"/>
          </c:dLbls>
          <c:xVal>
            <c:numRef>
              <c:f>'graph construction'!$H$248:$H$278</c:f>
              <c:numCache>
                <c:formatCode>General</c:formatCode>
                <c:ptCount val="31"/>
                <c:pt idx="0">
                  <c:v>0</c:v>
                </c:pt>
                <c:pt idx="1">
                  <c:v>8.8666584155490683E-2</c:v>
                </c:pt>
                <c:pt idx="2">
                  <c:v>0.21002902760745354</c:v>
                </c:pt>
                <c:pt idx="3">
                  <c:v>0.38458562518187517</c:v>
                </c:pt>
                <c:pt idx="4">
                  <c:v>0.6488102563374526</c:v>
                </c:pt>
                <c:pt idx="5">
                  <c:v>0.82790550262571538</c:v>
                </c:pt>
                <c:pt idx="6">
                  <c:v>0.94707214582286992</c:v>
                </c:pt>
                <c:pt idx="7">
                  <c:v>1.0242917519444357</c:v>
                </c:pt>
                <c:pt idx="8">
                  <c:v>1.0723595464040794</c:v>
                </c:pt>
                <c:pt idx="9">
                  <c:v>1.1003522735412961</c:v>
                </c:pt>
                <c:pt idx="10">
                  <c:v>1.1146863643783524</c:v>
                </c:pt>
                <c:pt idx="11">
                  <c:v>1.119879316434252</c:v>
                </c:pt>
                <c:pt idx="12">
                  <c:v>1.1190963617845113</c:v>
                </c:pt>
                <c:pt idx="13">
                  <c:v>1.1145420779918531</c:v>
                </c:pt>
                <c:pt idx="14">
                  <c:v>1.1077402710522071</c:v>
                </c:pt>
                <c:pt idx="15">
                  <c:v>1.0997335597984534</c:v>
                </c:pt>
                <c:pt idx="16">
                  <c:v>1.091225411724795</c:v>
                </c:pt>
                <c:pt idx="17">
                  <c:v>1.0826810507407547</c:v>
                </c:pt>
                <c:pt idx="18">
                  <c:v>1.0743990480728385</c:v>
                </c:pt>
                <c:pt idx="19">
                  <c:v>1.0665620600526624</c:v>
                </c:pt>
                <c:pt idx="20">
                  <c:v>1.0592727550334238</c:v>
                </c:pt>
                <c:pt idx="21">
                  <c:v>1.0525792285047417</c:v>
                </c:pt>
                <c:pt idx="22">
                  <c:v>1.046492957222233</c:v>
                </c:pt>
                <c:pt idx="23">
                  <c:v>1.0410014539134826</c:v>
                </c:pt>
                <c:pt idx="24">
                  <c:v>1.0360771534575848</c:v>
                </c:pt>
                <c:pt idx="25">
                  <c:v>1.0316836156668705</c:v>
                </c:pt>
                <c:pt idx="26">
                  <c:v>1.0277798153155668</c:v>
                </c:pt>
                <c:pt idx="27">
                  <c:v>1.0243230682475086</c:v>
                </c:pt>
                <c:pt idx="28">
                  <c:v>1.0212709857191777</c:v>
                </c:pt>
                <c:pt idx="29">
                  <c:v>1.0185827381383008</c:v>
                </c:pt>
                <c:pt idx="30">
                  <c:v>1.016219830393938</c:v>
                </c:pt>
              </c:numCache>
            </c:numRef>
          </c:xVal>
          <c:yVal>
            <c:numRef>
              <c:f>'graph construction'!$I$248:$I$278</c:f>
              <c:numCache>
                <c:formatCode>0.00000</c:formatCode>
                <c:ptCount val="31"/>
                <c:pt idx="0">
                  <c:v>3</c:v>
                </c:pt>
                <c:pt idx="1">
                  <c:v>2.9440961808494119</c:v>
                </c:pt>
                <c:pt idx="2">
                  <c:v>2.8631566642829149</c:v>
                </c:pt>
                <c:pt idx="3">
                  <c:v>2.7356763778309188</c:v>
                </c:pt>
                <c:pt idx="4">
                  <c:v>2.5062862442801292</c:v>
                </c:pt>
                <c:pt idx="5">
                  <c:v>2.3072127262243365</c:v>
                </c:pt>
                <c:pt idx="6">
                  <c:v>2.1344491248537683</c:v>
                </c:pt>
                <c:pt idx="7">
                  <c:v>1.9845182739298222</c:v>
                </c:pt>
                <c:pt idx="8">
                  <c:v>1.854402555801431</c:v>
                </c:pt>
                <c:pt idx="9">
                  <c:v>1.7414831666314536</c:v>
                </c:pt>
                <c:pt idx="10">
                  <c:v>1.6434874084407403</c:v>
                </c:pt>
                <c:pt idx="11">
                  <c:v>1.5584429471311145</c:v>
                </c:pt>
                <c:pt idx="12">
                  <c:v>1.4846381158508781</c:v>
                </c:pt>
                <c:pt idx="13">
                  <c:v>1.4205874647394265</c:v>
                </c:pt>
                <c:pt idx="14">
                  <c:v>1.3650018636800085</c:v>
                </c:pt>
                <c:pt idx="15">
                  <c:v>1.3167625563268262</c:v>
                </c:pt>
                <c:pt idx="16">
                  <c:v>1.274898643198904</c:v>
                </c:pt>
                <c:pt idx="17">
                  <c:v>1.2385675406490539</c:v>
                </c:pt>
                <c:pt idx="18">
                  <c:v>1.2070380224108901</c:v>
                </c:pt>
                <c:pt idx="19">
                  <c:v>1.1796755024057051</c:v>
                </c:pt>
                <c:pt idx="20">
                  <c:v>1.1559292626002424</c:v>
                </c:pt>
                <c:pt idx="21">
                  <c:v>1.1353213688539174</c:v>
                </c:pt>
                <c:pt idx="22">
                  <c:v>1.1174370516677445</c:v>
                </c:pt>
                <c:pt idx="23">
                  <c:v>1.1019163582309066</c:v>
                </c:pt>
                <c:pt idx="24">
                  <c:v>1.0884469077479693</c:v>
                </c:pt>
                <c:pt idx="25">
                  <c:v>1.0767576042351703</c:v>
                </c:pt>
                <c:pt idx="26">
                  <c:v>1.0666131802449397</c:v>
                </c:pt>
                <c:pt idx="27">
                  <c:v>1.0578094617016676</c:v>
                </c:pt>
                <c:pt idx="28">
                  <c:v>1.0501692585453528</c:v>
                </c:pt>
                <c:pt idx="29">
                  <c:v>1.0435387984752305</c:v>
                </c:pt>
                <c:pt idx="30">
                  <c:v>1.0377846320162991</c:v>
                </c:pt>
              </c:numCache>
            </c:numRef>
          </c:yVal>
        </c:ser>
        <c:ser>
          <c:idx val="2"/>
          <c:order val="4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'graph construction'!$H$280:$H$310</c:f>
              <c:numCache>
                <c:formatCode>General</c:formatCode>
                <c:ptCount val="31"/>
                <c:pt idx="0">
                  <c:v>0</c:v>
                </c:pt>
                <c:pt idx="1">
                  <c:v>8.8583455991109478E-2</c:v>
                </c:pt>
                <c:pt idx="2">
                  <c:v>0.20954287425151946</c:v>
                </c:pt>
                <c:pt idx="3">
                  <c:v>0.3828448778575147</c:v>
                </c:pt>
                <c:pt idx="4">
                  <c:v>0.64323103401950654</c:v>
                </c:pt>
                <c:pt idx="5">
                  <c:v>0.81784788467127201</c:v>
                </c:pt>
                <c:pt idx="6">
                  <c:v>0.93274775127190235</c:v>
                </c:pt>
                <c:pt idx="7">
                  <c:v>1.0063619303241216</c:v>
                </c:pt>
                <c:pt idx="8">
                  <c:v>1.0516766226670644</c:v>
                </c:pt>
                <c:pt idx="9">
                  <c:v>1.0777997065434957</c:v>
                </c:pt>
                <c:pt idx="10">
                  <c:v>1.0910862080456403</c:v>
                </c:pt>
                <c:pt idx="11">
                  <c:v>1.0959444857864014</c:v>
                </c:pt>
                <c:pt idx="12">
                  <c:v>1.0954118390133294</c:v>
                </c:pt>
                <c:pt idx="13">
                  <c:v>1.0915640142270522</c:v>
                </c:pt>
                <c:pt idx="14">
                  <c:v>1.0858054267060075</c:v>
                </c:pt>
                <c:pt idx="15">
                  <c:v>1.0790740294873515</c:v>
                </c:pt>
                <c:pt idx="16">
                  <c:v>1.0719853566057242</c:v>
                </c:pt>
                <c:pt idx="17">
                  <c:v>1.064933404383559</c:v>
                </c:pt>
                <c:pt idx="18">
                  <c:v>1.05816101643569</c:v>
                </c:pt>
                <c:pt idx="19">
                  <c:v>1.0518088101755287</c:v>
                </c:pt>
                <c:pt idx="20">
                  <c:v>1.0459490613959781</c:v>
                </c:pt>
                <c:pt idx="21">
                  <c:v>1.0406090800465315</c:v>
                </c:pt>
                <c:pt idx="22">
                  <c:v>1.0357872651366347</c:v>
                </c:pt>
                <c:pt idx="23">
                  <c:v>1.0314640718058976</c:v>
                </c:pt>
                <c:pt idx="24">
                  <c:v>1.027609449702964</c:v>
                </c:pt>
                <c:pt idx="25">
                  <c:v>1.0241878386804757</c:v>
                </c:pt>
                <c:pt idx="26">
                  <c:v>1.0211614770590611</c:v>
                </c:pt>
                <c:pt idx="27">
                  <c:v>1.0184925472448472</c:v>
                </c:pt>
                <c:pt idx="28">
                  <c:v>1.0161445232393005</c:v>
                </c:pt>
                <c:pt idx="29">
                  <c:v>1.0140829732760313</c:v>
                </c:pt>
                <c:pt idx="30">
                  <c:v>1.0122759935103682</c:v>
                </c:pt>
              </c:numCache>
            </c:numRef>
          </c:xVal>
          <c:yVal>
            <c:numRef>
              <c:f>'graph construction'!$I$280:$I$310</c:f>
              <c:numCache>
                <c:formatCode>0.00000</c:formatCode>
                <c:ptCount val="31"/>
                <c:pt idx="0">
                  <c:v>2.5</c:v>
                </c:pt>
                <c:pt idx="1">
                  <c:v>2.4580721356370594</c:v>
                </c:pt>
                <c:pt idx="2">
                  <c:v>2.3973674982121862</c:v>
                </c:pt>
                <c:pt idx="3">
                  <c:v>2.3017572833731892</c:v>
                </c:pt>
                <c:pt idx="4">
                  <c:v>2.1297146832100968</c:v>
                </c:pt>
                <c:pt idx="5">
                  <c:v>1.9804095446682521</c:v>
                </c:pt>
                <c:pt idx="6">
                  <c:v>1.8508368436403262</c:v>
                </c:pt>
                <c:pt idx="7">
                  <c:v>1.7383887054473668</c:v>
                </c:pt>
                <c:pt idx="8">
                  <c:v>1.6408019168510732</c:v>
                </c:pt>
                <c:pt idx="9">
                  <c:v>1.5561123749735901</c:v>
                </c:pt>
                <c:pt idx="10">
                  <c:v>1.4826155563305554</c:v>
                </c:pt>
                <c:pt idx="11">
                  <c:v>1.418832210348336</c:v>
                </c:pt>
                <c:pt idx="12">
                  <c:v>1.3634785868881585</c:v>
                </c:pt>
                <c:pt idx="13">
                  <c:v>1.3154405985545699</c:v>
                </c:pt>
                <c:pt idx="14">
                  <c:v>1.2737513977600063</c:v>
                </c:pt>
                <c:pt idx="15">
                  <c:v>1.2375719172451196</c:v>
                </c:pt>
                <c:pt idx="16">
                  <c:v>1.2061739823991779</c:v>
                </c:pt>
                <c:pt idx="17">
                  <c:v>1.1789256554867904</c:v>
                </c:pt>
                <c:pt idx="18">
                  <c:v>1.1552785168081676</c:v>
                </c:pt>
                <c:pt idx="19">
                  <c:v>1.1347566268042788</c:v>
                </c:pt>
                <c:pt idx="20">
                  <c:v>1.1169469469501818</c:v>
                </c:pt>
                <c:pt idx="21">
                  <c:v>1.1014910266404381</c:v>
                </c:pt>
                <c:pt idx="22">
                  <c:v>1.0880777887508084</c:v>
                </c:pt>
                <c:pt idx="23">
                  <c:v>1.07643726867318</c:v>
                </c:pt>
                <c:pt idx="24">
                  <c:v>1.0663351808109769</c:v>
                </c:pt>
                <c:pt idx="25">
                  <c:v>1.0575682031763778</c:v>
                </c:pt>
                <c:pt idx="26">
                  <c:v>1.0499598851837049</c:v>
                </c:pt>
                <c:pt idx="27">
                  <c:v>1.0433570962762506</c:v>
                </c:pt>
                <c:pt idx="28">
                  <c:v>1.0376269439090147</c:v>
                </c:pt>
                <c:pt idx="29">
                  <c:v>1.0326540988564228</c:v>
                </c:pt>
                <c:pt idx="30">
                  <c:v>1.0283384740122243</c:v>
                </c:pt>
              </c:numCache>
            </c:numRef>
          </c:yVal>
        </c:ser>
        <c:ser>
          <c:idx val="3"/>
          <c:order val="5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'graph construction'!$H$312:$H$342</c:f>
              <c:numCache>
                <c:formatCode>General</c:formatCode>
                <c:ptCount val="31"/>
                <c:pt idx="0">
                  <c:v>0</c:v>
                </c:pt>
                <c:pt idx="1">
                  <c:v>8.8459352875944974E-2</c:v>
                </c:pt>
                <c:pt idx="2">
                  <c:v>0.20882225464332416</c:v>
                </c:pt>
                <c:pt idx="3">
                  <c:v>0.38029534152011379</c:v>
                </c:pt>
                <c:pt idx="4">
                  <c:v>0.63525500058980022</c:v>
                </c:pt>
                <c:pt idx="5">
                  <c:v>0.80381488101475385</c:v>
                </c:pt>
                <c:pt idx="6">
                  <c:v>0.91323893795543176</c:v>
                </c:pt>
                <c:pt idx="7">
                  <c:v>0.98251750694455631</c:v>
                </c:pt>
                <c:pt idx="8">
                  <c:v>1.0248027211135413</c:v>
                </c:pt>
                <c:pt idx="9">
                  <c:v>1.049147394343267</c:v>
                </c:pt>
                <c:pt idx="10">
                  <c:v>1.0617412150290682</c:v>
                </c:pt>
                <c:pt idx="11">
                  <c:v>1.0667852910849931</c:v>
                </c:pt>
                <c:pt idx="12">
                  <c:v>1.0671075599816984</c:v>
                </c:pt>
                <c:pt idx="13">
                  <c:v>1.0645934132272874</c:v>
                </c:pt>
                <c:pt idx="14">
                  <c:v>1.0604852746402462</c:v>
                </c:pt>
                <c:pt idx="15">
                  <c:v>1.055589796396077</c:v>
                </c:pt>
                <c:pt idx="16">
                  <c:v>1.0504203341466283</c:v>
                </c:pt>
                <c:pt idx="17">
                  <c:v>1.0452943644155555</c:v>
                </c:pt>
                <c:pt idx="18">
                  <c:v>1.0403997260581559</c:v>
                </c:pt>
                <c:pt idx="19">
                  <c:v>1.0358394170785143</c:v>
                </c:pt>
                <c:pt idx="20">
                  <c:v>1.0316617212419057</c:v>
                </c:pt>
                <c:pt idx="21">
                  <c:v>1.0278803493447417</c:v>
                </c:pt>
                <c:pt idx="22">
                  <c:v>1.0244878151805934</c:v>
                </c:pt>
                <c:pt idx="23">
                  <c:v>1.021464247295381</c:v>
                </c:pt>
                <c:pt idx="24">
                  <c:v>1.0187831339050857</c:v>
                </c:pt>
                <c:pt idx="25">
                  <c:v>1.016415015455183</c:v>
                </c:pt>
                <c:pt idx="26">
                  <c:v>1.0143298097851001</c:v>
                </c:pt>
                <c:pt idx="27">
                  <c:v>1.0124982310576083</c:v>
                </c:pt>
                <c:pt idx="28">
                  <c:v>1.0108926121797492</c:v>
                </c:pt>
                <c:pt idx="29">
                  <c:v>1.0094873382714034</c:v>
                </c:pt>
                <c:pt idx="30">
                  <c:v>1.0082590299464633</c:v>
                </c:pt>
              </c:numCache>
            </c:numRef>
          </c:xVal>
          <c:yVal>
            <c:numRef>
              <c:f>'graph construction'!$I$312:$I$342</c:f>
              <c:numCache>
                <c:formatCode>0.00000</c:formatCode>
                <c:ptCount val="31"/>
                <c:pt idx="0">
                  <c:v>2</c:v>
                </c:pt>
                <c:pt idx="1">
                  <c:v>1.972048090424706</c:v>
                </c:pt>
                <c:pt idx="2">
                  <c:v>1.9315783321414575</c:v>
                </c:pt>
                <c:pt idx="3">
                  <c:v>1.8678381889154594</c:v>
                </c:pt>
                <c:pt idx="4">
                  <c:v>1.7531431221400646</c:v>
                </c:pt>
                <c:pt idx="5">
                  <c:v>1.6536063631121682</c:v>
                </c:pt>
                <c:pt idx="6">
                  <c:v>1.5672245624268841</c:v>
                </c:pt>
                <c:pt idx="7">
                  <c:v>1.4922591369649112</c:v>
                </c:pt>
                <c:pt idx="8">
                  <c:v>1.4272012779007155</c:v>
                </c:pt>
                <c:pt idx="9">
                  <c:v>1.3707415833157268</c:v>
                </c:pt>
                <c:pt idx="10">
                  <c:v>1.3217437042203701</c:v>
                </c:pt>
                <c:pt idx="11">
                  <c:v>1.2792214735655572</c:v>
                </c:pt>
                <c:pt idx="12">
                  <c:v>1.2423190579254391</c:v>
                </c:pt>
                <c:pt idx="13">
                  <c:v>1.2102937323697134</c:v>
                </c:pt>
                <c:pt idx="14">
                  <c:v>1.1825009318400044</c:v>
                </c:pt>
                <c:pt idx="15">
                  <c:v>1.1583812781634131</c:v>
                </c:pt>
                <c:pt idx="16">
                  <c:v>1.1374493215994519</c:v>
                </c:pt>
                <c:pt idx="17">
                  <c:v>1.1192837703245269</c:v>
                </c:pt>
                <c:pt idx="18">
                  <c:v>1.1035190112054452</c:v>
                </c:pt>
                <c:pt idx="19">
                  <c:v>1.0898377512028525</c:v>
                </c:pt>
                <c:pt idx="20">
                  <c:v>1.0779646313001212</c:v>
                </c:pt>
                <c:pt idx="21">
                  <c:v>1.0676606844269587</c:v>
                </c:pt>
                <c:pt idx="22">
                  <c:v>1.0587185258338723</c:v>
                </c:pt>
                <c:pt idx="23">
                  <c:v>1.0509581791154534</c:v>
                </c:pt>
                <c:pt idx="24">
                  <c:v>1.0442234538739845</c:v>
                </c:pt>
                <c:pt idx="25">
                  <c:v>1.038378802117585</c:v>
                </c:pt>
                <c:pt idx="26">
                  <c:v>1.0333065901224698</c:v>
                </c:pt>
                <c:pt idx="27">
                  <c:v>1.0289047308508339</c:v>
                </c:pt>
                <c:pt idx="28">
                  <c:v>1.0250846292726765</c:v>
                </c:pt>
                <c:pt idx="29">
                  <c:v>1.0217693992376151</c:v>
                </c:pt>
                <c:pt idx="30">
                  <c:v>1.0188923160081496</c:v>
                </c:pt>
              </c:numCache>
            </c:numRef>
          </c:yVal>
        </c:ser>
        <c:ser>
          <c:idx val="4"/>
          <c:order val="6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'graph construction'!$H$344:$H$374</c:f>
              <c:numCache>
                <c:formatCode>General</c:formatCode>
                <c:ptCount val="31"/>
                <c:pt idx="0">
                  <c:v>0</c:v>
                </c:pt>
                <c:pt idx="1">
                  <c:v>8.8254070592448719E-2</c:v>
                </c:pt>
                <c:pt idx="2">
                  <c:v>0.20764364719605199</c:v>
                </c:pt>
                <c:pt idx="3">
                  <c:v>0.37620277182317674</c:v>
                </c:pt>
                <c:pt idx="4">
                  <c:v>0.62291515863068248</c:v>
                </c:pt>
                <c:pt idx="5">
                  <c:v>0.78286897527073895</c:v>
                </c:pt>
                <c:pt idx="6">
                  <c:v>0.88510923633891991</c:v>
                </c:pt>
                <c:pt idx="7">
                  <c:v>0.94925381002303966</c:v>
                </c:pt>
                <c:pt idx="8">
                  <c:v>0.98846889945337346</c:v>
                </c:pt>
                <c:pt idx="9">
                  <c:v>1.0115336637703856</c:v>
                </c:pt>
                <c:pt idx="10">
                  <c:v>1.0242630531908812</c:v>
                </c:pt>
                <c:pt idx="11">
                  <c:v>1.0304816627188955</c:v>
                </c:pt>
                <c:pt idx="12">
                  <c:v>1.0326858052001628</c:v>
                </c:pt>
                <c:pt idx="13">
                  <c:v>1.0324906904054931</c:v>
                </c:pt>
                <c:pt idx="14">
                  <c:v>1.0309305756114868</c:v>
                </c:pt>
                <c:pt idx="15">
                  <c:v>1.0286590333600574</c:v>
                </c:pt>
                <c:pt idx="16">
                  <c:v>1.0260818211749601</c:v>
                </c:pt>
                <c:pt idx="17">
                  <c:v>1.0234445598810125</c:v>
                </c:pt>
                <c:pt idx="18">
                  <c:v>1.0208902877363244</c:v>
                </c:pt>
                <c:pt idx="19">
                  <c:v>1.0184970424061748</c:v>
                </c:pt>
                <c:pt idx="20">
                  <c:v>1.0163022673563549</c:v>
                </c:pt>
                <c:pt idx="21">
                  <c:v>1.0143185664524677</c:v>
                </c:pt>
                <c:pt idx="22">
                  <c:v>1.0125438020792492</c:v>
                </c:pt>
                <c:pt idx="23">
                  <c:v>1.0109675108012668</c:v>
                </c:pt>
                <c:pt idx="24">
                  <c:v>1.009574932096825</c:v>
                </c:pt>
                <c:pt idx="25">
                  <c:v>1.0083494972272253</c:v>
                </c:pt>
                <c:pt idx="26">
                  <c:v>1.0072743301821452</c:v>
                </c:pt>
                <c:pt idx="27">
                  <c:v>1.0063331191761289</c:v>
                </c:pt>
                <c:pt idx="28">
                  <c:v>1.0055105907633297</c:v>
                </c:pt>
                <c:pt idx="29">
                  <c:v>1.0047927362795377</c:v>
                </c:pt>
                <c:pt idx="30">
                  <c:v>1.0041668867957712</c:v>
                </c:pt>
              </c:numCache>
            </c:numRef>
          </c:xVal>
          <c:yVal>
            <c:numRef>
              <c:f>'graph construction'!$I$344:$I$374</c:f>
              <c:numCache>
                <c:formatCode>0.00000</c:formatCode>
                <c:ptCount val="31"/>
                <c:pt idx="0">
                  <c:v>1.5</c:v>
                </c:pt>
                <c:pt idx="1">
                  <c:v>1.486024045212353</c:v>
                </c:pt>
                <c:pt idx="2">
                  <c:v>1.4657891660707287</c:v>
                </c:pt>
                <c:pt idx="3">
                  <c:v>1.4339190944577296</c:v>
                </c:pt>
                <c:pt idx="4">
                  <c:v>1.3765715610700324</c:v>
                </c:pt>
                <c:pt idx="5">
                  <c:v>1.3268031815560841</c:v>
                </c:pt>
                <c:pt idx="6">
                  <c:v>1.2836122812134421</c:v>
                </c:pt>
                <c:pt idx="7">
                  <c:v>1.2461295684824556</c:v>
                </c:pt>
                <c:pt idx="8">
                  <c:v>1.2136006389503577</c:v>
                </c:pt>
                <c:pt idx="9">
                  <c:v>1.1853707916578633</c:v>
                </c:pt>
                <c:pt idx="10">
                  <c:v>1.1608718521101851</c:v>
                </c:pt>
                <c:pt idx="11">
                  <c:v>1.1396107367827786</c:v>
                </c:pt>
                <c:pt idx="12">
                  <c:v>1.1211595289627194</c:v>
                </c:pt>
                <c:pt idx="13">
                  <c:v>1.1051468661848567</c:v>
                </c:pt>
                <c:pt idx="14">
                  <c:v>1.0912504659200022</c:v>
                </c:pt>
                <c:pt idx="15">
                  <c:v>1.0791906390817065</c:v>
                </c:pt>
                <c:pt idx="16">
                  <c:v>1.0687246607997261</c:v>
                </c:pt>
                <c:pt idx="17">
                  <c:v>1.0596418851622635</c:v>
                </c:pt>
                <c:pt idx="18">
                  <c:v>1.0517595056027225</c:v>
                </c:pt>
                <c:pt idx="19">
                  <c:v>1.0449188756014263</c:v>
                </c:pt>
                <c:pt idx="20">
                  <c:v>1.0389823156500606</c:v>
                </c:pt>
                <c:pt idx="21">
                  <c:v>1.0338303422134794</c:v>
                </c:pt>
                <c:pt idx="22">
                  <c:v>1.0293592629169361</c:v>
                </c:pt>
                <c:pt idx="23">
                  <c:v>1.0254790895577266</c:v>
                </c:pt>
                <c:pt idx="24">
                  <c:v>1.0221117269369924</c:v>
                </c:pt>
                <c:pt idx="25">
                  <c:v>1.0191894010587925</c:v>
                </c:pt>
                <c:pt idx="26">
                  <c:v>1.016653295061235</c:v>
                </c:pt>
                <c:pt idx="27">
                  <c:v>1.0144523654254169</c:v>
                </c:pt>
                <c:pt idx="28">
                  <c:v>1.0125423146363381</c:v>
                </c:pt>
                <c:pt idx="29">
                  <c:v>1.0108846996188077</c:v>
                </c:pt>
                <c:pt idx="30">
                  <c:v>1.0094461580040748</c:v>
                </c:pt>
              </c:numCache>
            </c:numRef>
          </c:yVal>
        </c:ser>
        <c:ser>
          <c:idx val="5"/>
          <c:order val="7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'graph construction'!$H$376:$H$406</c:f>
              <c:numCache>
                <c:formatCode>General</c:formatCode>
                <c:ptCount val="31"/>
                <c:pt idx="0">
                  <c:v>0</c:v>
                </c:pt>
                <c:pt idx="1">
                  <c:v>8.7958901244425125E-2</c:v>
                </c:pt>
                <c:pt idx="2">
                  <c:v>0.20597759492943085</c:v>
                </c:pt>
                <c:pt idx="3">
                  <c:v>0.37057570389091099</c:v>
                </c:pt>
                <c:pt idx="4">
                  <c:v>0.60682050886125416</c:v>
                </c:pt>
                <c:pt idx="5">
                  <c:v>0.75685991742577996</c:v>
                </c:pt>
                <c:pt idx="6">
                  <c:v>0.85173391887750161</c:v>
                </c:pt>
                <c:pt idx="7">
                  <c:v>0.91140643701221713</c:v>
                </c:pt>
                <c:pt idx="8">
                  <c:v>0.94868397514060676</c:v>
                </c:pt>
                <c:pt idx="9">
                  <c:v>0.97176122961170963</c:v>
                </c:pt>
                <c:pt idx="10">
                  <c:v>0.98586913381067309</c:v>
                </c:pt>
                <c:pt idx="11">
                  <c:v>0.99433855122456005</c:v>
                </c:pt>
                <c:pt idx="12">
                  <c:v>0.99928493047209177</c:v>
                </c:pt>
                <c:pt idx="13">
                  <c:v>1.0020479037498722</c:v>
                </c:pt>
                <c:pt idx="14">
                  <c:v>1.0034729131957809</c:v>
                </c:pt>
                <c:pt idx="15">
                  <c:v>1.0040912674112523</c:v>
                </c:pt>
                <c:pt idx="16">
                  <c:v>1.0042350435960057</c:v>
                </c:pt>
                <c:pt idx="17">
                  <c:v>1.0041102811669427</c:v>
                </c:pt>
                <c:pt idx="18">
                  <c:v>1.0038435252669673</c:v>
                </c:pt>
                <c:pt idx="19">
                  <c:v>1.0035113706207852</c:v>
                </c:pt>
                <c:pt idx="20">
                  <c:v>1.0031591785280523</c:v>
                </c:pt>
                <c:pt idx="21">
                  <c:v>1.0028129085971433</c:v>
                </c:pt>
                <c:pt idx="22">
                  <c:v>1.0024865782603554</c:v>
                </c:pt>
                <c:pt idx="23">
                  <c:v>1.002186950081847</c:v>
                </c:pt>
                <c:pt idx="24">
                  <c:v>1.0019164642498302</c:v>
                </c:pt>
                <c:pt idx="25">
                  <c:v>1.0016750623838322</c:v>
                </c:pt>
                <c:pt idx="26">
                  <c:v>1.0014613125056913</c:v>
                </c:pt>
                <c:pt idx="27">
                  <c:v>1.0012730948154902</c:v>
                </c:pt>
                <c:pt idx="28">
                  <c:v>1.0011080125249145</c:v>
                </c:pt>
                <c:pt idx="29">
                  <c:v>1.0009636314851262</c:v>
                </c:pt>
                <c:pt idx="30">
                  <c:v>1.0008376139933606</c:v>
                </c:pt>
              </c:numCache>
            </c:numRef>
          </c:xVal>
          <c:yVal>
            <c:numRef>
              <c:f>'graph construction'!$I$376:$I$406</c:f>
              <c:numCache>
                <c:formatCode>0.00000</c:formatCode>
                <c:ptCount val="31"/>
                <c:pt idx="0">
                  <c:v>1.1000000000000001</c:v>
                </c:pt>
                <c:pt idx="1">
                  <c:v>1.0972048090424706</c:v>
                </c:pt>
                <c:pt idx="2">
                  <c:v>1.0931578332141458</c:v>
                </c:pt>
                <c:pt idx="3">
                  <c:v>1.086783818891546</c:v>
                </c:pt>
                <c:pt idx="4">
                  <c:v>1.0753143122140065</c:v>
                </c:pt>
                <c:pt idx="5">
                  <c:v>1.0653606363112169</c:v>
                </c:pt>
                <c:pt idx="6">
                  <c:v>1.0567224562426885</c:v>
                </c:pt>
                <c:pt idx="7">
                  <c:v>1.0492259136964912</c:v>
                </c:pt>
                <c:pt idx="8">
                  <c:v>1.0427201277900715</c:v>
                </c:pt>
                <c:pt idx="9">
                  <c:v>1.0370741583315728</c:v>
                </c:pt>
                <c:pt idx="10">
                  <c:v>1.032174370422037</c:v>
                </c:pt>
                <c:pt idx="11">
                  <c:v>1.0279221473565558</c:v>
                </c:pt>
                <c:pt idx="12">
                  <c:v>1.024231905792544</c:v>
                </c:pt>
                <c:pt idx="13">
                  <c:v>1.0210293732369713</c:v>
                </c:pt>
                <c:pt idx="14">
                  <c:v>1.0182500931840004</c:v>
                </c:pt>
                <c:pt idx="15">
                  <c:v>1.0158381278163413</c:v>
                </c:pt>
                <c:pt idx="16">
                  <c:v>1.0137449321599452</c:v>
                </c:pt>
                <c:pt idx="17">
                  <c:v>1.0119283770324528</c:v>
                </c:pt>
                <c:pt idx="18">
                  <c:v>1.0103519011205446</c:v>
                </c:pt>
                <c:pt idx="19">
                  <c:v>1.0089837751202853</c:v>
                </c:pt>
                <c:pt idx="20">
                  <c:v>1.007796463130012</c:v>
                </c:pt>
                <c:pt idx="21">
                  <c:v>1.0067660684426958</c:v>
                </c:pt>
                <c:pt idx="22">
                  <c:v>1.0058718525833872</c:v>
                </c:pt>
                <c:pt idx="23">
                  <c:v>1.0050958179115452</c:v>
                </c:pt>
                <c:pt idx="24">
                  <c:v>1.0044223453873984</c:v>
                </c:pt>
                <c:pt idx="25">
                  <c:v>1.0038378802117585</c:v>
                </c:pt>
                <c:pt idx="26">
                  <c:v>1.0033306590122471</c:v>
                </c:pt>
                <c:pt idx="27">
                  <c:v>1.0028904730850834</c:v>
                </c:pt>
                <c:pt idx="28">
                  <c:v>1.0025084629272676</c:v>
                </c:pt>
                <c:pt idx="29">
                  <c:v>1.0021769399237614</c:v>
                </c:pt>
                <c:pt idx="30">
                  <c:v>1.001889231600815</c:v>
                </c:pt>
              </c:numCache>
            </c:numRef>
          </c:yVal>
        </c:ser>
        <c:ser>
          <c:idx val="6"/>
          <c:order val="8"/>
          <c:spPr>
            <a:ln w="19050">
              <a:solidFill>
                <a:schemeClr val="tx1">
                  <a:lumMod val="95000"/>
                  <a:lumOff val="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'graph construction'!$N$17:$N$23</c:f>
              <c:numCache>
                <c:formatCode>General</c:formatCode>
                <c:ptCount val="7"/>
                <c:pt idx="0">
                  <c:v>8.87261549609102E-2</c:v>
                </c:pt>
                <c:pt idx="1">
                  <c:v>8.8666584155490683E-2</c:v>
                </c:pt>
                <c:pt idx="2">
                  <c:v>8.8583455991109478E-2</c:v>
                </c:pt>
                <c:pt idx="3">
                  <c:v>8.8459352875944974E-2</c:v>
                </c:pt>
                <c:pt idx="4">
                  <c:v>8.8254070592448719E-2</c:v>
                </c:pt>
                <c:pt idx="5">
                  <c:v>8.7958901244425125E-2</c:v>
                </c:pt>
                <c:pt idx="6">
                  <c:v>8.7849244057281894E-2</c:v>
                </c:pt>
              </c:numCache>
            </c:numRef>
          </c:xVal>
          <c:yVal>
            <c:numRef>
              <c:f>'graph construction'!$O$17:$O$23</c:f>
              <c:numCache>
                <c:formatCode>General</c:formatCode>
                <c:ptCount val="7"/>
                <c:pt idx="0">
                  <c:v>3.4301202260617654</c:v>
                </c:pt>
                <c:pt idx="1">
                  <c:v>2.9440961808494119</c:v>
                </c:pt>
                <c:pt idx="2">
                  <c:v>2.4580721356370594</c:v>
                </c:pt>
                <c:pt idx="3">
                  <c:v>1.972048090424706</c:v>
                </c:pt>
                <c:pt idx="4">
                  <c:v>1.486024045212353</c:v>
                </c:pt>
                <c:pt idx="5">
                  <c:v>1.0972048090424706</c:v>
                </c:pt>
                <c:pt idx="6">
                  <c:v>1</c:v>
                </c:pt>
              </c:numCache>
            </c:numRef>
          </c:yVal>
        </c:ser>
        <c:ser>
          <c:idx val="7"/>
          <c:order val="9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construction'!$N$28:$N$34</c:f>
              <c:numCache>
                <c:formatCode>General</c:formatCode>
                <c:ptCount val="7"/>
                <c:pt idx="0">
                  <c:v>0.21037913491290633</c:v>
                </c:pt>
                <c:pt idx="1">
                  <c:v>0.21002902760745354</c:v>
                </c:pt>
                <c:pt idx="2">
                  <c:v>0.20954287425151946</c:v>
                </c:pt>
                <c:pt idx="3">
                  <c:v>0.20882225464332416</c:v>
                </c:pt>
                <c:pt idx="4">
                  <c:v>0.20764364719605199</c:v>
                </c:pt>
                <c:pt idx="5">
                  <c:v>0.20597759492943085</c:v>
                </c:pt>
                <c:pt idx="6">
                  <c:v>0.20536707458880066</c:v>
                </c:pt>
              </c:numCache>
            </c:numRef>
          </c:xVal>
          <c:yVal>
            <c:numRef>
              <c:f>'graph construction'!$O$28:$O$34</c:f>
              <c:numCache>
                <c:formatCode>General</c:formatCode>
                <c:ptCount val="7"/>
                <c:pt idx="0">
                  <c:v>3.3289458303536437</c:v>
                </c:pt>
                <c:pt idx="1">
                  <c:v>2.8631566642829149</c:v>
                </c:pt>
                <c:pt idx="2">
                  <c:v>2.3973674982121862</c:v>
                </c:pt>
                <c:pt idx="3">
                  <c:v>1.9315783321414575</c:v>
                </c:pt>
                <c:pt idx="4">
                  <c:v>1.4657891660707287</c:v>
                </c:pt>
                <c:pt idx="5">
                  <c:v>1.0931578332141458</c:v>
                </c:pt>
                <c:pt idx="6">
                  <c:v>1</c:v>
                </c:pt>
              </c:numCache>
            </c:numRef>
          </c:yVal>
        </c:ser>
        <c:ser>
          <c:idx val="8"/>
          <c:order val="10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construction'!$N$39:$N$45</c:f>
              <c:numCache>
                <c:formatCode>General</c:formatCode>
                <c:ptCount val="7"/>
                <c:pt idx="0">
                  <c:v>0.3858497542694479</c:v>
                </c:pt>
                <c:pt idx="1">
                  <c:v>0.38458562518187517</c:v>
                </c:pt>
                <c:pt idx="2">
                  <c:v>0.3828448778575147</c:v>
                </c:pt>
                <c:pt idx="3">
                  <c:v>0.38029534152011379</c:v>
                </c:pt>
                <c:pt idx="4">
                  <c:v>0.37620277182317674</c:v>
                </c:pt>
                <c:pt idx="5">
                  <c:v>0.37057570389091099</c:v>
                </c:pt>
                <c:pt idx="6">
                  <c:v>0.36855851385243932</c:v>
                </c:pt>
              </c:numCache>
            </c:numRef>
          </c:xVal>
          <c:yVal>
            <c:numRef>
              <c:f>'graph construction'!$O$39:$O$45</c:f>
              <c:numCache>
                <c:formatCode>General</c:formatCode>
                <c:ptCount val="7"/>
                <c:pt idx="0">
                  <c:v>3.1695954722886479</c:v>
                </c:pt>
                <c:pt idx="1">
                  <c:v>2.7356763778309188</c:v>
                </c:pt>
                <c:pt idx="2">
                  <c:v>2.3017572833731892</c:v>
                </c:pt>
                <c:pt idx="3">
                  <c:v>1.8678381889154594</c:v>
                </c:pt>
                <c:pt idx="4">
                  <c:v>1.4339190944577296</c:v>
                </c:pt>
                <c:pt idx="5">
                  <c:v>1.086783818891546</c:v>
                </c:pt>
                <c:pt idx="6">
                  <c:v>1</c:v>
                </c:pt>
              </c:numCache>
            </c:numRef>
          </c:yVal>
        </c:ser>
        <c:ser>
          <c:idx val="9"/>
          <c:order val="11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construction'!$N$49:$N$56</c:f>
              <c:numCache>
                <c:formatCode>General</c:formatCode>
                <c:ptCount val="8"/>
                <c:pt idx="0">
                  <c:v>0.6561011961650417</c:v>
                </c:pt>
                <c:pt idx="1">
                  <c:v>0.65293191355875979</c:v>
                </c:pt>
                <c:pt idx="2">
                  <c:v>0.6488102563374526</c:v>
                </c:pt>
                <c:pt idx="3">
                  <c:v>0.64323103401950654</c:v>
                </c:pt>
                <c:pt idx="4">
                  <c:v>0.63525500058980022</c:v>
                </c:pt>
                <c:pt idx="5">
                  <c:v>0.62291515863068248</c:v>
                </c:pt>
                <c:pt idx="6">
                  <c:v>0.60682050886125416</c:v>
                </c:pt>
                <c:pt idx="7">
                  <c:v>0.60128164957175989</c:v>
                </c:pt>
              </c:numCache>
            </c:numRef>
          </c:xVal>
          <c:yVal>
            <c:numRef>
              <c:f>'graph construction'!$O$49:$O$56</c:f>
              <c:numCache>
                <c:formatCode>General</c:formatCode>
                <c:ptCount val="8"/>
                <c:pt idx="0">
                  <c:v>3.2594293664201937</c:v>
                </c:pt>
                <c:pt idx="1">
                  <c:v>2.8828578053501612</c:v>
                </c:pt>
                <c:pt idx="2" formatCode="0.00000">
                  <c:v>2.5062862442801292</c:v>
                </c:pt>
                <c:pt idx="3" formatCode="0.00000">
                  <c:v>2.1297146832100968</c:v>
                </c:pt>
                <c:pt idx="4">
                  <c:v>1.7531431221400646</c:v>
                </c:pt>
                <c:pt idx="5">
                  <c:v>1.3765715610700324</c:v>
                </c:pt>
                <c:pt idx="6">
                  <c:v>1.0753143122140065</c:v>
                </c:pt>
                <c:pt idx="7">
                  <c:v>1</c:v>
                </c:pt>
              </c:numCache>
            </c:numRef>
          </c:yVal>
        </c:ser>
        <c:ser>
          <c:idx val="10"/>
          <c:order val="12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construction'!$N$60:$N$68</c:f>
              <c:numCache>
                <c:formatCode>General</c:formatCode>
                <c:ptCount val="9"/>
                <c:pt idx="0">
                  <c:v>0.84994851096067825</c:v>
                </c:pt>
                <c:pt idx="1">
                  <c:v>0.84136002449457481</c:v>
                </c:pt>
                <c:pt idx="2">
                  <c:v>0.83546741693867455</c:v>
                </c:pt>
                <c:pt idx="3">
                  <c:v>0.82790550262571538</c:v>
                </c:pt>
                <c:pt idx="4">
                  <c:v>0.81784788467127201</c:v>
                </c:pt>
                <c:pt idx="5">
                  <c:v>0.80381488101475385</c:v>
                </c:pt>
                <c:pt idx="6">
                  <c:v>0.78286897527073895</c:v>
                </c:pt>
                <c:pt idx="7">
                  <c:v>0.75685991742577996</c:v>
                </c:pt>
                <c:pt idx="8">
                  <c:v>0.74823269225128808</c:v>
                </c:pt>
              </c:numCache>
            </c:numRef>
          </c:xVal>
          <c:yVal>
            <c:numRef>
              <c:f>'graph construction'!$O$60:$O$68</c:f>
              <c:numCache>
                <c:formatCode>General</c:formatCode>
                <c:ptCount val="9"/>
                <c:pt idx="0">
                  <c:v>3.6144254524486725</c:v>
                </c:pt>
                <c:pt idx="1">
                  <c:v>2.9608190893365043</c:v>
                </c:pt>
                <c:pt idx="2">
                  <c:v>2.6340159077804204</c:v>
                </c:pt>
                <c:pt idx="3">
                  <c:v>2.3072127262243365</c:v>
                </c:pt>
                <c:pt idx="4">
                  <c:v>1.9804095446682521</c:v>
                </c:pt>
                <c:pt idx="5">
                  <c:v>1.6536063631121682</c:v>
                </c:pt>
                <c:pt idx="6">
                  <c:v>1.3268031815560841</c:v>
                </c:pt>
                <c:pt idx="7">
                  <c:v>1.0653606363112169</c:v>
                </c:pt>
                <c:pt idx="8">
                  <c:v>1</c:v>
                </c:pt>
              </c:numCache>
            </c:numRef>
          </c:yVal>
        </c:ser>
        <c:ser>
          <c:idx val="11"/>
          <c:order val="13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construction'!$N$72:$N$80</c:f>
              <c:numCache>
                <c:formatCode>General</c:formatCode>
                <c:ptCount val="9"/>
                <c:pt idx="0">
                  <c:v>1.066283824312706</c:v>
                </c:pt>
                <c:pt idx="1">
                  <c:v>1.0494607471543691</c:v>
                </c:pt>
                <c:pt idx="2">
                  <c:v>1.0382648223694533</c:v>
                </c:pt>
                <c:pt idx="3">
                  <c:v>1.0242917519444357</c:v>
                </c:pt>
                <c:pt idx="4">
                  <c:v>1.0063619303241216</c:v>
                </c:pt>
                <c:pt idx="5">
                  <c:v>0.98251750694455631</c:v>
                </c:pt>
                <c:pt idx="6">
                  <c:v>0.94925381002303966</c:v>
                </c:pt>
                <c:pt idx="7">
                  <c:v>0.91140643701221713</c:v>
                </c:pt>
                <c:pt idx="8">
                  <c:v>0.89961575436267449</c:v>
                </c:pt>
              </c:numCache>
            </c:numRef>
          </c:xVal>
          <c:yVal>
            <c:numRef>
              <c:f>'graph construction'!$O$72:$O$80</c:f>
              <c:numCache>
                <c:formatCode>General</c:formatCode>
                <c:ptCount val="9"/>
                <c:pt idx="0">
                  <c:v>2.9690365478596443</c:v>
                </c:pt>
                <c:pt idx="1">
                  <c:v>2.4767774108947336</c:v>
                </c:pt>
                <c:pt idx="2">
                  <c:v>2.230647842412278</c:v>
                </c:pt>
                <c:pt idx="3" formatCode="0.00000">
                  <c:v>1.9845182739298222</c:v>
                </c:pt>
                <c:pt idx="4" formatCode="0.00000">
                  <c:v>1.7383887054473668</c:v>
                </c:pt>
                <c:pt idx="5" formatCode="0.00000">
                  <c:v>1.4922591369649112</c:v>
                </c:pt>
                <c:pt idx="6" formatCode="0.00000">
                  <c:v>1.2461295684824556</c:v>
                </c:pt>
                <c:pt idx="7" formatCode="0.00000">
                  <c:v>1.0492259136964912</c:v>
                </c:pt>
                <c:pt idx="8" formatCode="0.00000">
                  <c:v>1</c:v>
                </c:pt>
              </c:numCache>
            </c:numRef>
          </c:yVal>
        </c:ser>
        <c:ser>
          <c:idx val="12"/>
          <c:order val="14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construction'!$N$85:$N$93</c:f>
              <c:numCache>
                <c:formatCode>General</c:formatCode>
                <c:ptCount val="9"/>
                <c:pt idx="0">
                  <c:v>1.1758850424791003</c:v>
                </c:pt>
                <c:pt idx="1">
                  <c:v>1.1502953659713835</c:v>
                </c:pt>
                <c:pt idx="2">
                  <c:v>1.1340782669089093</c:v>
                </c:pt>
                <c:pt idx="3">
                  <c:v>1.1146863643783524</c:v>
                </c:pt>
                <c:pt idx="4">
                  <c:v>1.0910862080456403</c:v>
                </c:pt>
                <c:pt idx="5">
                  <c:v>1.0617412150290682</c:v>
                </c:pt>
                <c:pt idx="6">
                  <c:v>1.0242630531908812</c:v>
                </c:pt>
                <c:pt idx="7">
                  <c:v>0.98586913381067309</c:v>
                </c:pt>
                <c:pt idx="8">
                  <c:v>0.97472652873550514</c:v>
                </c:pt>
              </c:numCache>
            </c:numRef>
          </c:xVal>
          <c:yVal>
            <c:numRef>
              <c:f>'graph construction'!$O$85:$O$93</c:f>
              <c:numCache>
                <c:formatCode>General</c:formatCode>
                <c:ptCount val="9"/>
                <c:pt idx="0">
                  <c:v>2.2869748168814805</c:v>
                </c:pt>
                <c:pt idx="1">
                  <c:v>1.9652311126611106</c:v>
                </c:pt>
                <c:pt idx="2">
                  <c:v>1.8043592605509255</c:v>
                </c:pt>
                <c:pt idx="3">
                  <c:v>1.6434874084407403</c:v>
                </c:pt>
                <c:pt idx="4">
                  <c:v>1.4826155563305554</c:v>
                </c:pt>
                <c:pt idx="5">
                  <c:v>1.3217437042203701</c:v>
                </c:pt>
                <c:pt idx="6">
                  <c:v>1.1608718521101851</c:v>
                </c:pt>
                <c:pt idx="7">
                  <c:v>1.032174370422037</c:v>
                </c:pt>
                <c:pt idx="8">
                  <c:v>1</c:v>
                </c:pt>
              </c:numCache>
            </c:numRef>
          </c:yVal>
        </c:ser>
        <c:ser>
          <c:idx val="13"/>
          <c:order val="15"/>
          <c:spPr>
            <a:ln w="19050">
              <a:solidFill>
                <a:prstClr val="black">
                  <a:lumMod val="95000"/>
                  <a:lumOff val="5000"/>
                </a:prstClr>
              </a:solidFill>
              <a:prstDash val="sysDash"/>
            </a:ln>
          </c:spPr>
          <c:marker>
            <c:symbol val="none"/>
          </c:marker>
          <c:xVal>
            <c:numRef>
              <c:f>'graph construction'!$N$97:$N$105</c:f>
              <c:numCache>
                <c:formatCode>General</c:formatCode>
                <c:ptCount val="9"/>
                <c:pt idx="0">
                  <c:v>1.1723402212228475</c:v>
                </c:pt>
                <c:pt idx="1">
                  <c:v>1.1438494641683734</c:v>
                </c:pt>
                <c:pt idx="2">
                  <c:v>1.1269261896445526</c:v>
                </c:pt>
                <c:pt idx="3">
                  <c:v>1.1077402710522071</c:v>
                </c:pt>
                <c:pt idx="4">
                  <c:v>1.0858054267060075</c:v>
                </c:pt>
                <c:pt idx="5">
                  <c:v>1.0604852746402462</c:v>
                </c:pt>
                <c:pt idx="6">
                  <c:v>1.0309305756114868</c:v>
                </c:pt>
                <c:pt idx="7">
                  <c:v>1.0034729131957809</c:v>
                </c:pt>
                <c:pt idx="8">
                  <c:v>0.99598211646972767</c:v>
                </c:pt>
              </c:numCache>
            </c:numRef>
          </c:xVal>
          <c:yVal>
            <c:numRef>
              <c:f>'graph construction'!$O$97:$O$105</c:f>
              <c:numCache>
                <c:formatCode>General</c:formatCode>
                <c:ptCount val="9"/>
                <c:pt idx="0">
                  <c:v>1.7300037273600171</c:v>
                </c:pt>
                <c:pt idx="1">
                  <c:v>1.5475027955200127</c:v>
                </c:pt>
                <c:pt idx="2">
                  <c:v>1.4562523296000107</c:v>
                </c:pt>
                <c:pt idx="3">
                  <c:v>1.3650018636800085</c:v>
                </c:pt>
                <c:pt idx="4">
                  <c:v>1.2737513977600063</c:v>
                </c:pt>
                <c:pt idx="5">
                  <c:v>1.1825009318400044</c:v>
                </c:pt>
                <c:pt idx="6">
                  <c:v>1.0912504659200022</c:v>
                </c:pt>
                <c:pt idx="7">
                  <c:v>1.0182500931840004</c:v>
                </c:pt>
                <c:pt idx="8">
                  <c:v>1</c:v>
                </c:pt>
              </c:numCache>
            </c:numRef>
          </c:yVal>
        </c:ser>
        <c:ser>
          <c:idx val="14"/>
          <c:order val="16"/>
          <c:tx>
            <c:v>sb11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ysClr val="windowText" lastClr="000000"/>
              </a:solidFill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construction'!$H$20:$H$29</c:f>
              <c:numCache>
                <c:formatCode>General</c:formatCode>
                <c:ptCount val="10"/>
                <c:pt idx="0">
                  <c:v>0.94085633643963074</c:v>
                </c:pt>
                <c:pt idx="1">
                  <c:v>0.94123094275425878</c:v>
                </c:pt>
                <c:pt idx="2">
                  <c:v>0.9418998470640445</c:v>
                </c:pt>
                <c:pt idx="3">
                  <c:v>0.94164253193438263</c:v>
                </c:pt>
                <c:pt idx="4">
                  <c:v>0.94426917668342025</c:v>
                </c:pt>
                <c:pt idx="5">
                  <c:v>0.94494443985249832</c:v>
                </c:pt>
                <c:pt idx="6">
                  <c:v>0.94628093836503946</c:v>
                </c:pt>
                <c:pt idx="7">
                  <c:v>0.9446960132141804</c:v>
                </c:pt>
                <c:pt idx="8">
                  <c:v>0.94638331642100681</c:v>
                </c:pt>
                <c:pt idx="9">
                  <c:v>0.94711043695427055</c:v>
                </c:pt>
              </c:numCache>
            </c:numRef>
          </c:xVal>
          <c:yVal>
            <c:numRef>
              <c:f>'graph construction'!$I$20:$I$29</c:f>
              <c:numCache>
                <c:formatCode>0.00000</c:formatCode>
                <c:ptCount val="10"/>
                <c:pt idx="0">
                  <c:v>1.4393</c:v>
                </c:pt>
                <c:pt idx="1">
                  <c:v>1.4332</c:v>
                </c:pt>
                <c:pt idx="2">
                  <c:v>1.4339</c:v>
                </c:pt>
                <c:pt idx="3">
                  <c:v>1.4289000000000001</c:v>
                </c:pt>
                <c:pt idx="4">
                  <c:v>1.4354</c:v>
                </c:pt>
                <c:pt idx="5">
                  <c:v>1.4323000000000001</c:v>
                </c:pt>
                <c:pt idx="6">
                  <c:v>1.4352</c:v>
                </c:pt>
                <c:pt idx="7">
                  <c:v>1.4261999999999999</c:v>
                </c:pt>
                <c:pt idx="8">
                  <c:v>1.4283999999999999</c:v>
                </c:pt>
                <c:pt idx="9">
                  <c:v>1.4285000000000001</c:v>
                </c:pt>
              </c:numCache>
            </c:numRef>
          </c:yVal>
        </c:ser>
        <c:ser>
          <c:idx val="15"/>
          <c:order val="17"/>
          <c:tx>
            <c:v>sb61</c:v>
          </c:tx>
          <c:spPr>
            <a:ln w="28575">
              <a:noFill/>
            </a:ln>
          </c:spPr>
          <c:marker>
            <c:symbol val="plus"/>
            <c:size val="5"/>
            <c:spPr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construction'!$H$31:$H$64</c:f>
              <c:numCache>
                <c:formatCode>General</c:formatCode>
                <c:ptCount val="34"/>
                <c:pt idx="0">
                  <c:v>0.94524958993292685</c:v>
                </c:pt>
                <c:pt idx="1">
                  <c:v>0.94957301280734718</c:v>
                </c:pt>
                <c:pt idx="2">
                  <c:v>0.95369597270627449</c:v>
                </c:pt>
                <c:pt idx="3">
                  <c:v>0.95446435516320527</c:v>
                </c:pt>
                <c:pt idx="4">
                  <c:v>0.95901359180264456</c:v>
                </c:pt>
                <c:pt idx="5">
                  <c:v>0.96007810165092144</c:v>
                </c:pt>
                <c:pt idx="6">
                  <c:v>0.96400879083897872</c:v>
                </c:pt>
                <c:pt idx="7">
                  <c:v>0.96528848878854845</c:v>
                </c:pt>
                <c:pt idx="8">
                  <c:v>0.96962247772311838</c:v>
                </c:pt>
                <c:pt idx="9">
                  <c:v>0.96998317556176283</c:v>
                </c:pt>
                <c:pt idx="10">
                  <c:v>0.97172387332950727</c:v>
                </c:pt>
                <c:pt idx="11">
                  <c:v>0.97232603510043736</c:v>
                </c:pt>
                <c:pt idx="12">
                  <c:v>0.97634440142376822</c:v>
                </c:pt>
                <c:pt idx="13">
                  <c:v>0.97789686937360376</c:v>
                </c:pt>
                <c:pt idx="14">
                  <c:v>1.015101991578365</c:v>
                </c:pt>
                <c:pt idx="15">
                  <c:v>1.015523564342161</c:v>
                </c:pt>
                <c:pt idx="16">
                  <c:v>1.0156720527457781</c:v>
                </c:pt>
                <c:pt idx="17">
                  <c:v>1.0173822554454808</c:v>
                </c:pt>
                <c:pt idx="18">
                  <c:v>1.0197080859456655</c:v>
                </c:pt>
                <c:pt idx="19">
                  <c:v>1.0199063333776113</c:v>
                </c:pt>
                <c:pt idx="20">
                  <c:v>1.020942892273571</c:v>
                </c:pt>
                <c:pt idx="21">
                  <c:v>1.021817420188986</c:v>
                </c:pt>
                <c:pt idx="22">
                  <c:v>1.0231897858890819</c:v>
                </c:pt>
                <c:pt idx="23">
                  <c:v>1.024020298839569</c:v>
                </c:pt>
                <c:pt idx="24">
                  <c:v>1.0264697085489987</c:v>
                </c:pt>
                <c:pt idx="25">
                  <c:v>1.0266319137746338</c:v>
                </c:pt>
                <c:pt idx="26">
                  <c:v>1.0273008951765972</c:v>
                </c:pt>
                <c:pt idx="27">
                  <c:v>1.0295056055199381</c:v>
                </c:pt>
                <c:pt idx="28">
                  <c:v>1.0299645771513717</c:v>
                </c:pt>
                <c:pt idx="29">
                  <c:v>1.0310481161338947</c:v>
                </c:pt>
                <c:pt idx="30">
                  <c:v>1.0317769015788214</c:v>
                </c:pt>
                <c:pt idx="31">
                  <c:v>1.0322369528678319</c:v>
                </c:pt>
                <c:pt idx="32">
                  <c:v>1.0335676389515751</c:v>
                </c:pt>
                <c:pt idx="33">
                  <c:v>1.0338062432961692</c:v>
                </c:pt>
              </c:numCache>
            </c:numRef>
          </c:xVal>
          <c:yVal>
            <c:numRef>
              <c:f>'graph construction'!$I$31:$I$64</c:f>
              <c:numCache>
                <c:formatCode>0.00000</c:formatCode>
                <c:ptCount val="34"/>
                <c:pt idx="0">
                  <c:v>1.4049</c:v>
                </c:pt>
                <c:pt idx="1">
                  <c:v>1.3913</c:v>
                </c:pt>
                <c:pt idx="2">
                  <c:v>1.3900000000000001</c:v>
                </c:pt>
                <c:pt idx="3">
                  <c:v>1.3855999999999999</c:v>
                </c:pt>
                <c:pt idx="4">
                  <c:v>1.3889</c:v>
                </c:pt>
                <c:pt idx="5">
                  <c:v>1.3823000000000001</c:v>
                </c:pt>
                <c:pt idx="6">
                  <c:v>1.3829</c:v>
                </c:pt>
                <c:pt idx="7">
                  <c:v>1.3795999999999999</c:v>
                </c:pt>
                <c:pt idx="8">
                  <c:v>1.3907</c:v>
                </c:pt>
                <c:pt idx="9">
                  <c:v>1.379</c:v>
                </c:pt>
                <c:pt idx="10">
                  <c:v>1.3833</c:v>
                </c:pt>
                <c:pt idx="11">
                  <c:v>1.3816999999999999</c:v>
                </c:pt>
                <c:pt idx="12">
                  <c:v>1.3694999999999999</c:v>
                </c:pt>
                <c:pt idx="13">
                  <c:v>1.3633</c:v>
                </c:pt>
                <c:pt idx="14">
                  <c:v>1.2886</c:v>
                </c:pt>
                <c:pt idx="15">
                  <c:v>1.2863</c:v>
                </c:pt>
                <c:pt idx="16">
                  <c:v>1.2864</c:v>
                </c:pt>
                <c:pt idx="17">
                  <c:v>1.2803</c:v>
                </c:pt>
                <c:pt idx="18">
                  <c:v>1.2749999999999999</c:v>
                </c:pt>
                <c:pt idx="19">
                  <c:v>1.2747999999999999</c:v>
                </c:pt>
                <c:pt idx="20">
                  <c:v>1.2694000000000001</c:v>
                </c:pt>
                <c:pt idx="21">
                  <c:v>1.2650000000000001</c:v>
                </c:pt>
                <c:pt idx="22">
                  <c:v>1.2646999999999999</c:v>
                </c:pt>
                <c:pt idx="23">
                  <c:v>1.2610999999999999</c:v>
                </c:pt>
                <c:pt idx="24">
                  <c:v>1.2517</c:v>
                </c:pt>
                <c:pt idx="25">
                  <c:v>1.2490000000000001</c:v>
                </c:pt>
                <c:pt idx="26">
                  <c:v>1.2474000000000001</c:v>
                </c:pt>
                <c:pt idx="27">
                  <c:v>1.2326999999999999</c:v>
                </c:pt>
                <c:pt idx="28">
                  <c:v>1.2282</c:v>
                </c:pt>
                <c:pt idx="29">
                  <c:v>1.2274</c:v>
                </c:pt>
                <c:pt idx="30">
                  <c:v>1.2263999999999999</c:v>
                </c:pt>
                <c:pt idx="31">
                  <c:v>1.222</c:v>
                </c:pt>
                <c:pt idx="32">
                  <c:v>1.2208000000000001</c:v>
                </c:pt>
                <c:pt idx="33">
                  <c:v>1.2201</c:v>
                </c:pt>
              </c:numCache>
            </c:numRef>
          </c:yVal>
        </c:ser>
        <c:ser>
          <c:idx val="17"/>
          <c:order val="18"/>
          <c:spPr>
            <a:ln w="19050">
              <a:solidFill>
                <a:prstClr val="black">
                  <a:lumMod val="95000"/>
                  <a:lumOff val="5000"/>
                </a:prstClr>
              </a:solidFill>
            </a:ln>
          </c:spPr>
          <c:marker>
            <c:symbol val="none"/>
          </c:marker>
          <c:xVal>
            <c:numRef>
              <c:f>'graph construction'!$H$184:$H$214</c:f>
              <c:numCache>
                <c:formatCode>General</c:formatCode>
                <c:ptCount val="31"/>
                <c:pt idx="0">
                  <c:v>0</c:v>
                </c:pt>
                <c:pt idx="1">
                  <c:v>8.8770939363265383E-2</c:v>
                </c:pt>
                <c:pt idx="2">
                  <c:v>0.21064329356054987</c:v>
                </c:pt>
                <c:pt idx="3">
                  <c:v>0.38680944182429078</c:v>
                </c:pt>
                <c:pt idx="4">
                  <c:v>0.6561011961650417</c:v>
                </c:pt>
                <c:pt idx="5">
                  <c:v>0.84136002449457481</c:v>
                </c:pt>
                <c:pt idx="6">
                  <c:v>0.96669858503541395</c:v>
                </c:pt>
                <c:pt idx="7">
                  <c:v>1.0494607471543691</c:v>
                </c:pt>
                <c:pt idx="8">
                  <c:v>1.1021075512176166</c:v>
                </c:pt>
                <c:pt idx="9">
                  <c:v>1.1335820030893244</c:v>
                </c:pt>
                <c:pt idx="10">
                  <c:v>1.1502953659713835</c:v>
                </c:pt>
                <c:pt idx="11">
                  <c:v>1.1568387398087641</c:v>
                </c:pt>
                <c:pt idx="12">
                  <c:v>1.1564954821906719</c:v>
                </c:pt>
                <c:pt idx="13">
                  <c:v>1.1516094965211405</c:v>
                </c:pt>
                <c:pt idx="14">
                  <c:v>1.1438494641683734</c:v>
                </c:pt>
                <c:pt idx="15">
                  <c:v>1.1343981856318108</c:v>
                </c:pt>
                <c:pt idx="16">
                  <c:v>1.1240882110957178</c:v>
                </c:pt>
                <c:pt idx="17">
                  <c:v>1.1134990872163435</c:v>
                </c:pt>
                <c:pt idx="18">
                  <c:v>1.1030272552007407</c:v>
                </c:pt>
                <c:pt idx="19">
                  <c:v>1.0929364961089854</c:v>
                </c:pt>
                <c:pt idx="20">
                  <c:v>1.0833945356889751</c:v>
                </c:pt>
                <c:pt idx="21">
                  <c:v>1.074499773500925</c:v>
                </c:pt>
                <c:pt idx="22">
                  <c:v>1.0663009247978983</c:v>
                </c:pt>
                <c:pt idx="23">
                  <c:v>1.0588115333516357</c:v>
                </c:pt>
                <c:pt idx="24">
                  <c:v>1.0520207337262657</c:v>
                </c:pt>
                <c:pt idx="25">
                  <c:v>1.0459012402619454</c:v>
                </c:pt>
                <c:pt idx="26">
                  <c:v>1.0404152635784634</c:v>
                </c:pt>
                <c:pt idx="27">
                  <c:v>1.0355188647224325</c:v>
                </c:pt>
                <c:pt idx="28">
                  <c:v>1.0311651245013278</c:v>
                </c:pt>
                <c:pt idx="29">
                  <c:v>1.0273064119800848</c:v>
                </c:pt>
                <c:pt idx="30">
                  <c:v>1.0238959687069493</c:v>
                </c:pt>
              </c:numCache>
            </c:numRef>
          </c:xVal>
          <c:yVal>
            <c:numRef>
              <c:f>'graph construction'!$I$184:$I$214</c:f>
              <c:numCache>
                <c:formatCode>0.00000</c:formatCode>
                <c:ptCount val="31"/>
                <c:pt idx="0">
                  <c:v>4</c:v>
                </c:pt>
                <c:pt idx="1">
                  <c:v>3.9161442712741183</c:v>
                </c:pt>
                <c:pt idx="2">
                  <c:v>3.7947349964243724</c:v>
                </c:pt>
                <c:pt idx="3">
                  <c:v>3.6035145667463779</c:v>
                </c:pt>
                <c:pt idx="4">
                  <c:v>3.2594293664201937</c:v>
                </c:pt>
                <c:pt idx="5">
                  <c:v>2.9608190893365043</c:v>
                </c:pt>
                <c:pt idx="6">
                  <c:v>2.7016736872806524</c:v>
                </c:pt>
                <c:pt idx="7">
                  <c:v>2.4767774108947336</c:v>
                </c:pt>
                <c:pt idx="8">
                  <c:v>2.2816038337021465</c:v>
                </c:pt>
                <c:pt idx="9">
                  <c:v>2.1122247499471802</c:v>
                </c:pt>
                <c:pt idx="10">
                  <c:v>1.9652311126611106</c:v>
                </c:pt>
                <c:pt idx="11">
                  <c:v>1.8376644206966719</c:v>
                </c:pt>
                <c:pt idx="12">
                  <c:v>1.726957173776317</c:v>
                </c:pt>
                <c:pt idx="13">
                  <c:v>1.6308811971091397</c:v>
                </c:pt>
                <c:pt idx="14">
                  <c:v>1.5475027955200127</c:v>
                </c:pt>
                <c:pt idx="15">
                  <c:v>1.4751438344902392</c:v>
                </c:pt>
                <c:pt idx="16">
                  <c:v>1.4123479647983559</c:v>
                </c:pt>
                <c:pt idx="17">
                  <c:v>1.3578513109735808</c:v>
                </c:pt>
                <c:pt idx="18">
                  <c:v>1.3105570336163352</c:v>
                </c:pt>
                <c:pt idx="19">
                  <c:v>1.2695132536085578</c:v>
                </c:pt>
                <c:pt idx="20">
                  <c:v>1.2338938939003636</c:v>
                </c:pt>
                <c:pt idx="21">
                  <c:v>1.2029820532808762</c:v>
                </c:pt>
                <c:pt idx="22">
                  <c:v>1.1761555775016168</c:v>
                </c:pt>
                <c:pt idx="23">
                  <c:v>1.15287453734636</c:v>
                </c:pt>
                <c:pt idx="24">
                  <c:v>1.1326703616219538</c:v>
                </c:pt>
                <c:pt idx="25">
                  <c:v>1.1151364063527556</c:v>
                </c:pt>
                <c:pt idx="26">
                  <c:v>1.0999197703674097</c:v>
                </c:pt>
                <c:pt idx="27">
                  <c:v>1.0867141925525015</c:v>
                </c:pt>
                <c:pt idx="28">
                  <c:v>1.0752538878180293</c:v>
                </c:pt>
                <c:pt idx="29">
                  <c:v>1.0653081977128456</c:v>
                </c:pt>
                <c:pt idx="30">
                  <c:v>1.0566769480244487</c:v>
                </c:pt>
              </c:numCache>
            </c:numRef>
          </c:yVal>
        </c:ser>
        <c:ser>
          <c:idx val="18"/>
          <c:order val="19"/>
          <c:spPr>
            <a:ln w="19050">
              <a:solidFill>
                <a:prstClr val="black">
                  <a:lumMod val="95000"/>
                  <a:lumOff val="5000"/>
                </a:prstClr>
              </a:solidFill>
            </a:ln>
          </c:spPr>
          <c:marker>
            <c:symbol val="none"/>
          </c:marker>
          <c:xVal>
            <c:numRef>
              <c:f>'graph construction'!$H$216:$H$246</c:f>
              <c:numCache>
                <c:formatCode>General</c:formatCode>
                <c:ptCount val="31"/>
                <c:pt idx="0">
                  <c:v>0</c:v>
                </c:pt>
                <c:pt idx="1">
                  <c:v>8.87261549609102E-2</c:v>
                </c:pt>
                <c:pt idx="2">
                  <c:v>0.21037913491290633</c:v>
                </c:pt>
                <c:pt idx="3">
                  <c:v>0.3858497542694479</c:v>
                </c:pt>
                <c:pt idx="4">
                  <c:v>0.65293191355875979</c:v>
                </c:pt>
                <c:pt idx="5">
                  <c:v>0.83546741693867455</c:v>
                </c:pt>
                <c:pt idx="6">
                  <c:v>0.95803634926751757</c:v>
                </c:pt>
                <c:pt idx="7">
                  <c:v>1.0382648223694533</c:v>
                </c:pt>
                <c:pt idx="8">
                  <c:v>1.0887698599857523</c:v>
                </c:pt>
                <c:pt idx="9">
                  <c:v>1.1185655524676636</c:v>
                </c:pt>
                <c:pt idx="10">
                  <c:v>1.1340782669089093</c:v>
                </c:pt>
                <c:pt idx="11">
                  <c:v>1.1398783947873747</c:v>
                </c:pt>
                <c:pt idx="12">
                  <c:v>1.1392068282205985</c:v>
                </c:pt>
                <c:pt idx="13">
                  <c:v>1.1343530485781175</c:v>
                </c:pt>
                <c:pt idx="14">
                  <c:v>1.1269261896445526</c:v>
                </c:pt>
                <c:pt idx="15">
                  <c:v>1.1180491126555188</c:v>
                </c:pt>
                <c:pt idx="16">
                  <c:v>1.108497257066779</c:v>
                </c:pt>
                <c:pt idx="17">
                  <c:v>1.0987979847261393</c:v>
                </c:pt>
                <c:pt idx="18">
                  <c:v>1.089301722004246</c:v>
                </c:pt>
                <c:pt idx="19">
                  <c:v>1.0802329933556725</c:v>
                </c:pt>
                <c:pt idx="20">
                  <c:v>1.0717271150055947</c:v>
                </c:pt>
                <c:pt idx="21">
                  <c:v>1.0638566452757736</c:v>
                </c:pt>
                <c:pt idx="22">
                  <c:v>1.0566504940257617</c:v>
                </c:pt>
                <c:pt idx="23">
                  <c:v>1.0501077471545266</c:v>
                </c:pt>
                <c:pt idx="24">
                  <c:v>1.0442076655550385</c:v>
                </c:pt>
                <c:pt idx="25">
                  <c:v>1.0389168991747586</c:v>
                </c:pt>
                <c:pt idx="26">
                  <c:v>1.0341946632170891</c:v>
                </c:pt>
                <c:pt idx="27">
                  <c:v>1.0299964171527975</c:v>
                </c:pt>
                <c:pt idx="28">
                  <c:v>1.0262764413200172</c:v>
                </c:pt>
                <c:pt idx="29">
                  <c:v>1.0229896018295139</c:v>
                </c:pt>
                <c:pt idx="30">
                  <c:v>1.0200925194336905</c:v>
                </c:pt>
              </c:numCache>
            </c:numRef>
          </c:xVal>
          <c:yVal>
            <c:numRef>
              <c:f>'graph construction'!$I$216:$I$246</c:f>
              <c:numCache>
                <c:formatCode>0.00000</c:formatCode>
                <c:ptCount val="31"/>
                <c:pt idx="0">
                  <c:v>3.5</c:v>
                </c:pt>
                <c:pt idx="1">
                  <c:v>3.4301202260617654</c:v>
                </c:pt>
                <c:pt idx="2">
                  <c:v>3.3289458303536437</c:v>
                </c:pt>
                <c:pt idx="3">
                  <c:v>3.1695954722886479</c:v>
                </c:pt>
                <c:pt idx="4">
                  <c:v>2.8828578053501612</c:v>
                </c:pt>
                <c:pt idx="5">
                  <c:v>2.6340159077804204</c:v>
                </c:pt>
                <c:pt idx="6">
                  <c:v>2.4180614060672103</c:v>
                </c:pt>
                <c:pt idx="7">
                  <c:v>2.230647842412278</c:v>
                </c:pt>
                <c:pt idx="8">
                  <c:v>2.068003194751789</c:v>
                </c:pt>
                <c:pt idx="9">
                  <c:v>1.9268539582893169</c:v>
                </c:pt>
                <c:pt idx="10">
                  <c:v>1.8043592605509255</c:v>
                </c:pt>
                <c:pt idx="11">
                  <c:v>1.6980536839138933</c:v>
                </c:pt>
                <c:pt idx="12">
                  <c:v>1.6057976448135975</c:v>
                </c:pt>
                <c:pt idx="13">
                  <c:v>1.5257343309242832</c:v>
                </c:pt>
                <c:pt idx="14">
                  <c:v>1.4562523296000107</c:v>
                </c:pt>
                <c:pt idx="15">
                  <c:v>1.3959531954085327</c:v>
                </c:pt>
                <c:pt idx="16">
                  <c:v>1.3436233039986298</c:v>
                </c:pt>
                <c:pt idx="17">
                  <c:v>1.2982094258113173</c:v>
                </c:pt>
                <c:pt idx="18">
                  <c:v>1.2587975280136128</c:v>
                </c:pt>
                <c:pt idx="19">
                  <c:v>1.2245943780071316</c:v>
                </c:pt>
                <c:pt idx="20">
                  <c:v>1.194911578250303</c:v>
                </c:pt>
                <c:pt idx="21">
                  <c:v>1.1691517110673968</c:v>
                </c:pt>
                <c:pt idx="22">
                  <c:v>1.1467963145846807</c:v>
                </c:pt>
                <c:pt idx="23">
                  <c:v>1.1273954477886332</c:v>
                </c:pt>
                <c:pt idx="24">
                  <c:v>1.1105586346849614</c:v>
                </c:pt>
                <c:pt idx="25">
                  <c:v>1.0959470052939628</c:v>
                </c:pt>
                <c:pt idx="26">
                  <c:v>1.0832664753061747</c:v>
                </c:pt>
                <c:pt idx="27">
                  <c:v>1.0722618271270845</c:v>
                </c:pt>
                <c:pt idx="28">
                  <c:v>1.062711573181691</c:v>
                </c:pt>
                <c:pt idx="29">
                  <c:v>1.0544234980940381</c:v>
                </c:pt>
                <c:pt idx="30">
                  <c:v>1.0472307900203739</c:v>
                </c:pt>
              </c:numCache>
            </c:numRef>
          </c:yVal>
        </c:ser>
        <c:ser>
          <c:idx val="19"/>
          <c:order val="20"/>
          <c:spPr>
            <a:ln w="19050">
              <a:solidFill>
                <a:prstClr val="black">
                  <a:lumMod val="95000"/>
                  <a:lumOff val="5000"/>
                </a:prstClr>
              </a:solidFill>
            </a:ln>
          </c:spPr>
          <c:marker>
            <c:symbol val="none"/>
          </c:marker>
          <c:xVal>
            <c:numRef>
              <c:f>'graph construction'!$H$158:$H$182</c:f>
              <c:numCache>
                <c:formatCode>General</c:formatCode>
                <c:ptCount val="25"/>
                <c:pt idx="0">
                  <c:v>0</c:v>
                </c:pt>
                <c:pt idx="1">
                  <c:v>8.8833791179627697E-2</c:v>
                </c:pt>
                <c:pt idx="2">
                  <c:v>0.21101541016285377</c:v>
                </c:pt>
                <c:pt idx="3">
                  <c:v>0.38817002395451539</c:v>
                </c:pt>
                <c:pt idx="4">
                  <c:v>0.66065517799337181</c:v>
                </c:pt>
                <c:pt idx="5">
                  <c:v>0.84994851096067825</c:v>
                </c:pt>
                <c:pt idx="6">
                  <c:v>0.97951380068336436</c:v>
                </c:pt>
                <c:pt idx="7">
                  <c:v>1.066283824312706</c:v>
                </c:pt>
                <c:pt idx="8">
                  <c:v>1.122472536472527</c:v>
                </c:pt>
                <c:pt idx="9">
                  <c:v>1.1568884063475435</c:v>
                </c:pt>
                <c:pt idx="10">
                  <c:v>1.1758850424791003</c:v>
                </c:pt>
                <c:pt idx="11">
                  <c:v>1.1840481197966808</c:v>
                </c:pt>
                <c:pt idx="12">
                  <c:v>1.1846906935888719</c:v>
                </c:pt>
                <c:pt idx="13">
                  <c:v>1.1802094460804473</c:v>
                </c:pt>
                <c:pt idx="14">
                  <c:v>1.1723402212228475</c:v>
                </c:pt>
                <c:pt idx="15">
                  <c:v>1.1623408728747968</c:v>
                </c:pt>
                <c:pt idx="16">
                  <c:v>1.1511219004029736</c:v>
                </c:pt>
                <c:pt idx="17">
                  <c:v>1.1393397974726178</c:v>
                </c:pt>
                <c:pt idx="18">
                  <c:v>1.1274639427773185</c:v>
                </c:pt>
                <c:pt idx="19">
                  <c:v>1.1158248273753655</c:v>
                </c:pt>
                <c:pt idx="20">
                  <c:v>1.1046491691651841</c:v>
                </c:pt>
                <c:pt idx="21">
                  <c:v>1.0940858163850051</c:v>
                </c:pt>
                <c:pt idx="22">
                  <c:v>1.084225146244842</c:v>
                </c:pt>
                <c:pt idx="23">
                  <c:v>1.0751138132331572</c:v>
                </c:pt>
                <c:pt idx="24">
                  <c:v>1.0667661087238938</c:v>
                </c:pt>
              </c:numCache>
            </c:numRef>
          </c:xVal>
          <c:yVal>
            <c:numRef>
              <c:f>'graph construction'!$I$158:$I$182</c:f>
              <c:numCache>
                <c:formatCode>0.00000</c:formatCode>
                <c:ptCount val="25"/>
                <c:pt idx="0">
                  <c:v>5</c:v>
                </c:pt>
                <c:pt idx="1">
                  <c:v>4.8881923616988239</c:v>
                </c:pt>
                <c:pt idx="2">
                  <c:v>4.7263133285658299</c:v>
                </c:pt>
                <c:pt idx="3">
                  <c:v>4.4713527556618375</c:v>
                </c:pt>
                <c:pt idx="4">
                  <c:v>4.0125724885602585</c:v>
                </c:pt>
                <c:pt idx="5">
                  <c:v>3.6144254524486725</c:v>
                </c:pt>
                <c:pt idx="6">
                  <c:v>3.2688982497075365</c:v>
                </c:pt>
                <c:pt idx="7">
                  <c:v>2.9690365478596443</c:v>
                </c:pt>
                <c:pt idx="8">
                  <c:v>2.708805111602862</c:v>
                </c:pt>
                <c:pt idx="9">
                  <c:v>2.4829663332629073</c:v>
                </c:pt>
                <c:pt idx="10">
                  <c:v>2.2869748168814805</c:v>
                </c:pt>
                <c:pt idx="11">
                  <c:v>2.1168858942622291</c:v>
                </c:pt>
                <c:pt idx="12">
                  <c:v>1.9692762317017563</c:v>
                </c:pt>
                <c:pt idx="13">
                  <c:v>1.8411749294788531</c:v>
                </c:pt>
                <c:pt idx="14">
                  <c:v>1.7300037273600171</c:v>
                </c:pt>
                <c:pt idx="15">
                  <c:v>1.6335251126536523</c:v>
                </c:pt>
                <c:pt idx="16">
                  <c:v>1.549797286397808</c:v>
                </c:pt>
                <c:pt idx="17">
                  <c:v>1.4771350812981077</c:v>
                </c:pt>
                <c:pt idx="18">
                  <c:v>1.4140760448217802</c:v>
                </c:pt>
                <c:pt idx="19">
                  <c:v>1.3593510048114104</c:v>
                </c:pt>
                <c:pt idx="20">
                  <c:v>1.3118585252004848</c:v>
                </c:pt>
                <c:pt idx="21">
                  <c:v>1.2706427377078349</c:v>
                </c:pt>
                <c:pt idx="22">
                  <c:v>1.2348741033354891</c:v>
                </c:pt>
                <c:pt idx="23">
                  <c:v>1.2038327164618132</c:v>
                </c:pt>
                <c:pt idx="24">
                  <c:v>1.1768938154959383</c:v>
                </c:pt>
              </c:numCache>
            </c:numRef>
          </c:yVal>
        </c:ser>
        <c:ser>
          <c:idx val="21"/>
          <c:order val="21"/>
          <c:tx>
            <c:v>sb10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construction'!$H$87:$H$102</c:f>
              <c:numCache>
                <c:formatCode>General</c:formatCode>
                <c:ptCount val="16"/>
                <c:pt idx="0">
                  <c:v>1.9055051754255651E-2</c:v>
                </c:pt>
                <c:pt idx="1">
                  <c:v>2.5593792507048151E-2</c:v>
                </c:pt>
                <c:pt idx="2">
                  <c:v>5.147833436500171E-2</c:v>
                </c:pt>
                <c:pt idx="3">
                  <c:v>5.2341806981770565E-2</c:v>
                </c:pt>
                <c:pt idx="4">
                  <c:v>5.8883860306916794E-2</c:v>
                </c:pt>
                <c:pt idx="5">
                  <c:v>6.4086924204267107E-2</c:v>
                </c:pt>
                <c:pt idx="6">
                  <c:v>6.6269646995323866E-2</c:v>
                </c:pt>
                <c:pt idx="7">
                  <c:v>6.9849592037099312E-2</c:v>
                </c:pt>
                <c:pt idx="8">
                  <c:v>7.1094000466907614E-2</c:v>
                </c:pt>
                <c:pt idx="9">
                  <c:v>7.5507837910082656E-2</c:v>
                </c:pt>
                <c:pt idx="10">
                  <c:v>7.8139051995943357E-2</c:v>
                </c:pt>
                <c:pt idx="11">
                  <c:v>8.2027994383332942E-2</c:v>
                </c:pt>
                <c:pt idx="12">
                  <c:v>8.5341584442532384E-2</c:v>
                </c:pt>
                <c:pt idx="13">
                  <c:v>8.6904080498781427E-2</c:v>
                </c:pt>
                <c:pt idx="14">
                  <c:v>8.9661310079058129E-2</c:v>
                </c:pt>
                <c:pt idx="15">
                  <c:v>0.1014270354600259</c:v>
                </c:pt>
              </c:numCache>
            </c:numRef>
          </c:xVal>
          <c:yVal>
            <c:numRef>
              <c:f>'graph construction'!$I$87:$I$102</c:f>
              <c:numCache>
                <c:formatCode>0.00000</c:formatCode>
                <c:ptCount val="16"/>
                <c:pt idx="0">
                  <c:v>2.0042</c:v>
                </c:pt>
                <c:pt idx="1">
                  <c:v>2.0034000000000001</c:v>
                </c:pt>
                <c:pt idx="2">
                  <c:v>1.9910999999999999</c:v>
                </c:pt>
                <c:pt idx="3">
                  <c:v>1.9927000000000001</c:v>
                </c:pt>
                <c:pt idx="4">
                  <c:v>1.9798</c:v>
                </c:pt>
                <c:pt idx="5">
                  <c:v>1.9816</c:v>
                </c:pt>
                <c:pt idx="6">
                  <c:v>1.9788000000000001</c:v>
                </c:pt>
                <c:pt idx="7">
                  <c:v>1.9762999999999999</c:v>
                </c:pt>
                <c:pt idx="8">
                  <c:v>1.9731000000000001</c:v>
                </c:pt>
                <c:pt idx="9">
                  <c:v>1.9959</c:v>
                </c:pt>
                <c:pt idx="10">
                  <c:v>1.9863</c:v>
                </c:pt>
                <c:pt idx="11">
                  <c:v>1.9919</c:v>
                </c:pt>
                <c:pt idx="12">
                  <c:v>1.9803999999999999</c:v>
                </c:pt>
                <c:pt idx="13">
                  <c:v>1.9885000000000002</c:v>
                </c:pt>
                <c:pt idx="14">
                  <c:v>1.9925999999999999</c:v>
                </c:pt>
                <c:pt idx="15">
                  <c:v>1.9906999999999999</c:v>
                </c:pt>
              </c:numCache>
            </c:numRef>
          </c:yVal>
        </c:ser>
        <c:ser>
          <c:idx val="22"/>
          <c:order val="22"/>
          <c:tx>
            <c:v>sb26</c:v>
          </c:tx>
          <c:spPr>
            <a:ln w="28575">
              <a:noFill/>
            </a:ln>
          </c:spPr>
          <c:marker>
            <c:symbol val="dot"/>
            <c:size val="7"/>
            <c:spPr>
              <a:solidFill>
                <a:sysClr val="windowText" lastClr="000000"/>
              </a:solidFill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construction'!$H$112:$H$116</c:f>
              <c:numCache>
                <c:formatCode>General</c:formatCode>
                <c:ptCount val="5"/>
                <c:pt idx="0">
                  <c:v>3.7043423957456132E-3</c:v>
                </c:pt>
                <c:pt idx="1">
                  <c:v>2.4222694485737287E-2</c:v>
                </c:pt>
                <c:pt idx="2">
                  <c:v>2.7558994647746728E-2</c:v>
                </c:pt>
                <c:pt idx="3">
                  <c:v>3.0766340740242874E-2</c:v>
                </c:pt>
                <c:pt idx="4">
                  <c:v>4.7932798453598748E-2</c:v>
                </c:pt>
              </c:numCache>
            </c:numRef>
          </c:xVal>
          <c:yVal>
            <c:numRef>
              <c:f>'graph construction'!$I$112:$I$116</c:f>
              <c:numCache>
                <c:formatCode>0.00000</c:formatCode>
                <c:ptCount val="5"/>
                <c:pt idx="0">
                  <c:v>1.9544000000000001</c:v>
                </c:pt>
                <c:pt idx="1">
                  <c:v>1.9567000000000001</c:v>
                </c:pt>
                <c:pt idx="2">
                  <c:v>1.9546999999999999</c:v>
                </c:pt>
                <c:pt idx="3">
                  <c:v>1.9479</c:v>
                </c:pt>
                <c:pt idx="4">
                  <c:v>1.9605000000000001</c:v>
                </c:pt>
              </c:numCache>
            </c:numRef>
          </c:yVal>
        </c:ser>
        <c:ser>
          <c:idx val="23"/>
          <c:order val="23"/>
          <c:tx>
            <c:v>sb27</c:v>
          </c:tx>
          <c:spPr>
            <a:ln w="28575">
              <a:noFill/>
            </a:ln>
          </c:spPr>
          <c:marker>
            <c:symbol val="circle"/>
            <c:size val="4"/>
            <c:spPr>
              <a:noFill/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construction'!$H$104:$H$110</c:f>
              <c:numCache>
                <c:formatCode>General</c:formatCode>
                <c:ptCount val="7"/>
                <c:pt idx="0">
                  <c:v>2.2695845109769873E-2</c:v>
                </c:pt>
                <c:pt idx="1">
                  <c:v>2.396673303159284E-2</c:v>
                </c:pt>
                <c:pt idx="2">
                  <c:v>2.887929984983266E-2</c:v>
                </c:pt>
                <c:pt idx="3">
                  <c:v>3.5891189280205626E-2</c:v>
                </c:pt>
                <c:pt idx="4">
                  <c:v>4.1876740906269215E-2</c:v>
                </c:pt>
                <c:pt idx="5">
                  <c:v>5.8950885603395453E-2</c:v>
                </c:pt>
                <c:pt idx="6">
                  <c:v>7.4762597718966775E-2</c:v>
                </c:pt>
              </c:numCache>
            </c:numRef>
          </c:xVal>
          <c:yVal>
            <c:numRef>
              <c:f>'graph construction'!$I$104:$I$110</c:f>
              <c:numCache>
                <c:formatCode>0.00000</c:formatCode>
                <c:ptCount val="7"/>
                <c:pt idx="0">
                  <c:v>2.1326000000000001</c:v>
                </c:pt>
                <c:pt idx="1">
                  <c:v>2.1627000000000001</c:v>
                </c:pt>
                <c:pt idx="2">
                  <c:v>2.1318999999999999</c:v>
                </c:pt>
                <c:pt idx="3">
                  <c:v>2.1313</c:v>
                </c:pt>
                <c:pt idx="4">
                  <c:v>2.1205999999999996</c:v>
                </c:pt>
                <c:pt idx="5">
                  <c:v>2.1265000000000001</c:v>
                </c:pt>
                <c:pt idx="6">
                  <c:v>2.1539999999999999</c:v>
                </c:pt>
              </c:numCache>
            </c:numRef>
          </c:yVal>
        </c:ser>
        <c:ser>
          <c:idx val="24"/>
          <c:order val="24"/>
          <c:tx>
            <c:v>sb43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>
                <a:solidFill>
                  <a:prstClr val="black">
                    <a:lumMod val="95000"/>
                    <a:lumOff val="5000"/>
                  </a:prstClr>
                </a:solidFill>
              </a:ln>
            </c:spPr>
          </c:marker>
          <c:xVal>
            <c:numRef>
              <c:f>'graph construction'!$H$118:$H$141</c:f>
              <c:numCache>
                <c:formatCode>General</c:formatCode>
                <c:ptCount val="24"/>
                <c:pt idx="0">
                  <c:v>2.1313199218078037E-3</c:v>
                </c:pt>
                <c:pt idx="1">
                  <c:v>7.5690016602381512E-3</c:v>
                </c:pt>
                <c:pt idx="2">
                  <c:v>9.589191154208589E-3</c:v>
                </c:pt>
                <c:pt idx="3">
                  <c:v>2.2913746307498376E-2</c:v>
                </c:pt>
                <c:pt idx="4">
                  <c:v>2.7737716936772686E-2</c:v>
                </c:pt>
                <c:pt idx="5">
                  <c:v>3.0950835039263967E-2</c:v>
                </c:pt>
                <c:pt idx="6">
                  <c:v>3.3056004977165057E-2</c:v>
                </c:pt>
                <c:pt idx="7">
                  <c:v>3.6387382613302537E-2</c:v>
                </c:pt>
                <c:pt idx="8">
                  <c:v>4.2912703050850091E-2</c:v>
                </c:pt>
                <c:pt idx="9">
                  <c:v>5.120478470422693E-2</c:v>
                </c:pt>
                <c:pt idx="10">
                  <c:v>5.8183871399934826E-2</c:v>
                </c:pt>
                <c:pt idx="11">
                  <c:v>6.8336159362016355E-2</c:v>
                </c:pt>
                <c:pt idx="12">
                  <c:v>7.2973098678010995E-2</c:v>
                </c:pt>
                <c:pt idx="13">
                  <c:v>7.5729333815628491E-2</c:v>
                </c:pt>
                <c:pt idx="14">
                  <c:v>7.7318384058953332E-2</c:v>
                </c:pt>
                <c:pt idx="15">
                  <c:v>8.3431385668472677E-2</c:v>
                </c:pt>
                <c:pt idx="16">
                  <c:v>8.4823426761067244E-2</c:v>
                </c:pt>
                <c:pt idx="17">
                  <c:v>9.1852109624478984E-2</c:v>
                </c:pt>
                <c:pt idx="18">
                  <c:v>0.10002122211537258</c:v>
                </c:pt>
                <c:pt idx="19">
                  <c:v>0.10099889162286134</c:v>
                </c:pt>
                <c:pt idx="20">
                  <c:v>0.10562887205656188</c:v>
                </c:pt>
                <c:pt idx="21">
                  <c:v>0.10886249973194793</c:v>
                </c:pt>
                <c:pt idx="22">
                  <c:v>0.11108272630144025</c:v>
                </c:pt>
                <c:pt idx="23">
                  <c:v>0.11237025954721852</c:v>
                </c:pt>
              </c:numCache>
            </c:numRef>
          </c:xVal>
          <c:yVal>
            <c:numRef>
              <c:f>'graph construction'!$I$118:$I$141</c:f>
              <c:numCache>
                <c:formatCode>0.00000</c:formatCode>
                <c:ptCount val="24"/>
                <c:pt idx="0">
                  <c:v>2.0190999999999999</c:v>
                </c:pt>
                <c:pt idx="1">
                  <c:v>2.0468000000000002</c:v>
                </c:pt>
                <c:pt idx="2">
                  <c:v>2.0583999999999998</c:v>
                </c:pt>
                <c:pt idx="3">
                  <c:v>2.0175000000000001</c:v>
                </c:pt>
                <c:pt idx="4">
                  <c:v>2.0151000000000003</c:v>
                </c:pt>
                <c:pt idx="5">
                  <c:v>1.9721000000000002</c:v>
                </c:pt>
                <c:pt idx="6">
                  <c:v>1.9784999999999999</c:v>
                </c:pt>
                <c:pt idx="7">
                  <c:v>2.0274999999999999</c:v>
                </c:pt>
                <c:pt idx="8">
                  <c:v>2.0415999999999999</c:v>
                </c:pt>
                <c:pt idx="9">
                  <c:v>2.0345</c:v>
                </c:pt>
                <c:pt idx="10">
                  <c:v>2.0963000000000003</c:v>
                </c:pt>
                <c:pt idx="11">
                  <c:v>2.0719000000000003</c:v>
                </c:pt>
                <c:pt idx="12">
                  <c:v>2.0240999999999998</c:v>
                </c:pt>
                <c:pt idx="13">
                  <c:v>2.0047999999999999</c:v>
                </c:pt>
                <c:pt idx="14">
                  <c:v>1.9887000000000001</c:v>
                </c:pt>
                <c:pt idx="15">
                  <c:v>2.0106999999999999</c:v>
                </c:pt>
                <c:pt idx="16">
                  <c:v>2.1116000000000001</c:v>
                </c:pt>
                <c:pt idx="17">
                  <c:v>1.984</c:v>
                </c:pt>
                <c:pt idx="18">
                  <c:v>2.1640999999999999</c:v>
                </c:pt>
                <c:pt idx="19">
                  <c:v>2.1577999999999999</c:v>
                </c:pt>
                <c:pt idx="20">
                  <c:v>2.1097000000000001</c:v>
                </c:pt>
                <c:pt idx="21">
                  <c:v>2.0434000000000001</c:v>
                </c:pt>
                <c:pt idx="22">
                  <c:v>2.2873999999999999</c:v>
                </c:pt>
                <c:pt idx="23">
                  <c:v>2.41</c:v>
                </c:pt>
              </c:numCache>
            </c:numRef>
          </c:yVal>
        </c:ser>
        <c:axId val="68775936"/>
        <c:axId val="68778240"/>
      </c:scatterChart>
      <c:valAx>
        <c:axId val="68775936"/>
        <c:scaling>
          <c:orientation val="minMax"/>
          <c:max val="1.2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30000"/>
                  <a:t>230</a:t>
                </a:r>
                <a:r>
                  <a:rPr lang="en-US"/>
                  <a:t>Th/</a:t>
                </a:r>
                <a:r>
                  <a:rPr lang="en-US" baseline="30000"/>
                  <a:t>238</a:t>
                </a:r>
                <a:r>
                  <a:rPr lang="en-US"/>
                  <a:t>U activity ratio</a:t>
                </a:r>
              </a:p>
            </c:rich>
          </c:tx>
          <c:layout>
            <c:manualLayout>
              <c:xMode val="edge"/>
              <c:yMode val="edge"/>
              <c:x val="0.38450517197689016"/>
              <c:y val="0.87241125233979522"/>
            </c:manualLayout>
          </c:layout>
        </c:title>
        <c:numFmt formatCode="General" sourceLinked="1"/>
        <c:tickLblPos val="nextTo"/>
        <c:crossAx val="68778240"/>
        <c:crosses val="autoZero"/>
        <c:crossBetween val="midCat"/>
      </c:valAx>
      <c:valAx>
        <c:axId val="68778240"/>
        <c:scaling>
          <c:orientation val="minMax"/>
          <c:max val="3"/>
          <c:min val="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30000"/>
                  <a:t>234</a:t>
                </a:r>
                <a:r>
                  <a:rPr lang="en-US"/>
                  <a:t>U/</a:t>
                </a:r>
                <a:r>
                  <a:rPr lang="en-US" baseline="30000"/>
                  <a:t>238</a:t>
                </a:r>
                <a:r>
                  <a:rPr lang="en-US"/>
                  <a:t>U activity ratio</a:t>
                </a:r>
              </a:p>
            </c:rich>
          </c:tx>
          <c:layout>
            <c:manualLayout>
              <c:xMode val="edge"/>
              <c:yMode val="edge"/>
              <c:x val="2.4597812810704764E-2"/>
              <c:y val="0.23579175233847846"/>
            </c:manualLayout>
          </c:layout>
        </c:title>
        <c:numFmt formatCode="General" sourceLinked="0"/>
        <c:tickLblPos val="nextTo"/>
        <c:crossAx val="6877593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ayout>
        <c:manualLayout>
          <c:xMode val="edge"/>
          <c:yMode val="edge"/>
          <c:x val="0.87261627214110793"/>
          <c:y val="8.8965843602981307E-2"/>
          <c:w val="7.7570080792375359E-2"/>
          <c:h val="0.44565982871780568"/>
        </c:manualLayout>
      </c:layout>
      <c:spPr>
        <a:ln>
          <a:solidFill>
            <a:prstClr val="black">
              <a:lumMod val="95000"/>
              <a:lumOff val="5000"/>
            </a:prstClr>
          </a:solidFill>
        </a:ln>
      </c:spPr>
    </c:legend>
    <c:plotVisOnly val="1"/>
  </c:chart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8015" y="-28015"/>
    <xdr:ext cx="9297412" cy="607745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0.56447</cdr:x>
      <cdr:y>0.08758</cdr:y>
    </cdr:from>
    <cdr:to>
      <cdr:x>0.62272</cdr:x>
      <cdr:y>0.13214</cdr:y>
    </cdr:to>
    <cdr:sp macro="" textlink="">
      <cdr:nvSpPr>
        <cdr:cNvPr id="2" name="TextBox 1"/>
        <cdr:cNvSpPr txBox="1"/>
      </cdr:nvSpPr>
      <cdr:spPr>
        <a:xfrm xmlns:a="http://schemas.openxmlformats.org/drawingml/2006/main" rot="1817231">
          <a:off x="5248088" y="532280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3.5</a:t>
          </a:r>
        </a:p>
      </cdr:txBody>
    </cdr:sp>
  </cdr:relSizeAnchor>
  <cdr:relSizeAnchor xmlns:cdr="http://schemas.openxmlformats.org/drawingml/2006/chartDrawing">
    <cdr:from>
      <cdr:x>0.65988</cdr:x>
      <cdr:y>0.04763</cdr:y>
    </cdr:from>
    <cdr:to>
      <cdr:x>0.71814</cdr:x>
      <cdr:y>0.09219</cdr:y>
    </cdr:to>
    <cdr:sp macro="" textlink="">
      <cdr:nvSpPr>
        <cdr:cNvPr id="3" name="TextBox 1"/>
        <cdr:cNvSpPr txBox="1"/>
      </cdr:nvSpPr>
      <cdr:spPr>
        <a:xfrm xmlns:a="http://schemas.openxmlformats.org/drawingml/2006/main" rot="2437621">
          <a:off x="6135219" y="289486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4</a:t>
          </a:r>
        </a:p>
      </cdr:txBody>
    </cdr:sp>
  </cdr:relSizeAnchor>
  <cdr:relSizeAnchor xmlns:cdr="http://schemas.openxmlformats.org/drawingml/2006/chartDrawing">
    <cdr:from>
      <cdr:x>0.8</cdr:x>
      <cdr:y>0.02535</cdr:y>
    </cdr:from>
    <cdr:to>
      <cdr:x>0.82912</cdr:x>
      <cdr:y>0.11447</cdr:y>
    </cdr:to>
    <cdr:sp macro="" textlink="">
      <cdr:nvSpPr>
        <cdr:cNvPr id="4" name="TextBox 1"/>
        <cdr:cNvSpPr txBox="1"/>
      </cdr:nvSpPr>
      <cdr:spPr>
        <a:xfrm xmlns:a="http://schemas.openxmlformats.org/drawingml/2006/main" rot="3792565">
          <a:off x="7302499" y="289486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5</a:t>
          </a:r>
        </a:p>
      </cdr:txBody>
    </cdr:sp>
  </cdr:relSizeAnchor>
  <cdr:relSizeAnchor xmlns:cdr="http://schemas.openxmlformats.org/drawingml/2006/chartDrawing">
    <cdr:from>
      <cdr:x>0.43892</cdr:x>
      <cdr:y>0.14136</cdr:y>
    </cdr:from>
    <cdr:to>
      <cdr:x>0.49717</cdr:x>
      <cdr:y>0.18592</cdr:y>
    </cdr:to>
    <cdr:sp macro="" textlink="">
      <cdr:nvSpPr>
        <cdr:cNvPr id="5" name="TextBox 1"/>
        <cdr:cNvSpPr txBox="1"/>
      </cdr:nvSpPr>
      <cdr:spPr>
        <a:xfrm xmlns:a="http://schemas.openxmlformats.org/drawingml/2006/main" rot="1227659">
          <a:off x="4080808" y="859118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0.41381</cdr:x>
      <cdr:y>0.28272</cdr:y>
    </cdr:from>
    <cdr:to>
      <cdr:x>0.47206</cdr:x>
      <cdr:y>0.32728</cdr:y>
    </cdr:to>
    <cdr:sp macro="" textlink="">
      <cdr:nvSpPr>
        <cdr:cNvPr id="6" name="TextBox 1"/>
        <cdr:cNvSpPr txBox="1"/>
      </cdr:nvSpPr>
      <cdr:spPr>
        <a:xfrm xmlns:a="http://schemas.openxmlformats.org/drawingml/2006/main" rot="1041886">
          <a:off x="3847352" y="1718235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2.5</a:t>
          </a:r>
        </a:p>
      </cdr:txBody>
    </cdr:sp>
  </cdr:relSizeAnchor>
  <cdr:relSizeAnchor xmlns:cdr="http://schemas.openxmlformats.org/drawingml/2006/chartDrawing">
    <cdr:from>
      <cdr:x>0.40377</cdr:x>
      <cdr:y>0.44406</cdr:y>
    </cdr:from>
    <cdr:to>
      <cdr:x>0.46202</cdr:x>
      <cdr:y>0.48862</cdr:y>
    </cdr:to>
    <cdr:sp macro="" textlink="">
      <cdr:nvSpPr>
        <cdr:cNvPr id="7" name="TextBox 1"/>
        <cdr:cNvSpPr txBox="1"/>
      </cdr:nvSpPr>
      <cdr:spPr>
        <a:xfrm xmlns:a="http://schemas.openxmlformats.org/drawingml/2006/main" rot="688120">
          <a:off x="3753972" y="2698752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0.38769</cdr:x>
      <cdr:y>0.60232</cdr:y>
    </cdr:from>
    <cdr:to>
      <cdr:x>0.44595</cdr:x>
      <cdr:y>0.64688</cdr:y>
    </cdr:to>
    <cdr:sp macro="" textlink="">
      <cdr:nvSpPr>
        <cdr:cNvPr id="8" name="TextBox 1"/>
        <cdr:cNvSpPr txBox="1"/>
      </cdr:nvSpPr>
      <cdr:spPr>
        <a:xfrm xmlns:a="http://schemas.openxmlformats.org/drawingml/2006/main" rot="266936">
          <a:off x="3604559" y="3660588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1.5</a:t>
          </a:r>
        </a:p>
      </cdr:txBody>
    </cdr:sp>
  </cdr:relSizeAnchor>
  <cdr:relSizeAnchor xmlns:cdr="http://schemas.openxmlformats.org/drawingml/2006/chartDrawing">
    <cdr:from>
      <cdr:x>0.56447</cdr:x>
      <cdr:y>0.08758</cdr:y>
    </cdr:from>
    <cdr:to>
      <cdr:x>0.62272</cdr:x>
      <cdr:y>0.13214</cdr:y>
    </cdr:to>
    <cdr:sp macro="" textlink="">
      <cdr:nvSpPr>
        <cdr:cNvPr id="9" name="TextBox 1"/>
        <cdr:cNvSpPr txBox="1"/>
      </cdr:nvSpPr>
      <cdr:spPr>
        <a:xfrm xmlns:a="http://schemas.openxmlformats.org/drawingml/2006/main" rot="1817231">
          <a:off x="5248088" y="532280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3.5</a:t>
          </a:r>
        </a:p>
      </cdr:txBody>
    </cdr:sp>
  </cdr:relSizeAnchor>
  <cdr:relSizeAnchor xmlns:cdr="http://schemas.openxmlformats.org/drawingml/2006/chartDrawing">
    <cdr:from>
      <cdr:x>0.65988</cdr:x>
      <cdr:y>0.04763</cdr:y>
    </cdr:from>
    <cdr:to>
      <cdr:x>0.71814</cdr:x>
      <cdr:y>0.09219</cdr:y>
    </cdr:to>
    <cdr:sp macro="" textlink="">
      <cdr:nvSpPr>
        <cdr:cNvPr id="10" name="TextBox 1"/>
        <cdr:cNvSpPr txBox="1"/>
      </cdr:nvSpPr>
      <cdr:spPr>
        <a:xfrm xmlns:a="http://schemas.openxmlformats.org/drawingml/2006/main" rot="2437621">
          <a:off x="6135219" y="289486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4</a:t>
          </a:r>
        </a:p>
      </cdr:txBody>
    </cdr:sp>
  </cdr:relSizeAnchor>
  <cdr:relSizeAnchor xmlns:cdr="http://schemas.openxmlformats.org/drawingml/2006/chartDrawing">
    <cdr:from>
      <cdr:x>0.8</cdr:x>
      <cdr:y>0.02535</cdr:y>
    </cdr:from>
    <cdr:to>
      <cdr:x>0.82912</cdr:x>
      <cdr:y>0.11447</cdr:y>
    </cdr:to>
    <cdr:sp macro="" textlink="">
      <cdr:nvSpPr>
        <cdr:cNvPr id="11" name="TextBox 1"/>
        <cdr:cNvSpPr txBox="1"/>
      </cdr:nvSpPr>
      <cdr:spPr>
        <a:xfrm xmlns:a="http://schemas.openxmlformats.org/drawingml/2006/main" rot="3792565">
          <a:off x="7302499" y="289486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5</a:t>
          </a:r>
        </a:p>
      </cdr:txBody>
    </cdr:sp>
  </cdr:relSizeAnchor>
  <cdr:relSizeAnchor xmlns:cdr="http://schemas.openxmlformats.org/drawingml/2006/chartDrawing">
    <cdr:from>
      <cdr:x>0.43892</cdr:x>
      <cdr:y>0.14136</cdr:y>
    </cdr:from>
    <cdr:to>
      <cdr:x>0.49717</cdr:x>
      <cdr:y>0.18592</cdr:y>
    </cdr:to>
    <cdr:sp macro="" textlink="">
      <cdr:nvSpPr>
        <cdr:cNvPr id="12" name="TextBox 1"/>
        <cdr:cNvSpPr txBox="1"/>
      </cdr:nvSpPr>
      <cdr:spPr>
        <a:xfrm xmlns:a="http://schemas.openxmlformats.org/drawingml/2006/main" rot="1227659">
          <a:off x="4080808" y="859118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0.41381</cdr:x>
      <cdr:y>0.28272</cdr:y>
    </cdr:from>
    <cdr:to>
      <cdr:x>0.47206</cdr:x>
      <cdr:y>0.32728</cdr:y>
    </cdr:to>
    <cdr:sp macro="" textlink="">
      <cdr:nvSpPr>
        <cdr:cNvPr id="13" name="TextBox 1"/>
        <cdr:cNvSpPr txBox="1"/>
      </cdr:nvSpPr>
      <cdr:spPr>
        <a:xfrm xmlns:a="http://schemas.openxmlformats.org/drawingml/2006/main" rot="1041886">
          <a:off x="3847352" y="1718235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2.5</a:t>
          </a:r>
        </a:p>
      </cdr:txBody>
    </cdr:sp>
  </cdr:relSizeAnchor>
  <cdr:relSizeAnchor xmlns:cdr="http://schemas.openxmlformats.org/drawingml/2006/chartDrawing">
    <cdr:from>
      <cdr:x>0.40377</cdr:x>
      <cdr:y>0.44406</cdr:y>
    </cdr:from>
    <cdr:to>
      <cdr:x>0.46202</cdr:x>
      <cdr:y>0.48862</cdr:y>
    </cdr:to>
    <cdr:sp macro="" textlink="">
      <cdr:nvSpPr>
        <cdr:cNvPr id="14" name="TextBox 1"/>
        <cdr:cNvSpPr txBox="1"/>
      </cdr:nvSpPr>
      <cdr:spPr>
        <a:xfrm xmlns:a="http://schemas.openxmlformats.org/drawingml/2006/main" rot="688120">
          <a:off x="3753972" y="2698752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0.38769</cdr:x>
      <cdr:y>0.60232</cdr:y>
    </cdr:from>
    <cdr:to>
      <cdr:x>0.44595</cdr:x>
      <cdr:y>0.64688</cdr:y>
    </cdr:to>
    <cdr:sp macro="" textlink="">
      <cdr:nvSpPr>
        <cdr:cNvPr id="15" name="TextBox 1"/>
        <cdr:cNvSpPr txBox="1"/>
      </cdr:nvSpPr>
      <cdr:spPr>
        <a:xfrm xmlns:a="http://schemas.openxmlformats.org/drawingml/2006/main" rot="266936">
          <a:off x="3604559" y="3660588"/>
          <a:ext cx="541619" cy="2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1.5</a:t>
          </a:r>
        </a:p>
      </cdr:txBody>
    </cdr:sp>
  </cdr:relSizeAnchor>
  <cdr:relSizeAnchor xmlns:cdr="http://schemas.openxmlformats.org/drawingml/2006/chartDrawing">
    <cdr:from>
      <cdr:x>0.38669</cdr:x>
      <cdr:y>0.73446</cdr:y>
    </cdr:from>
    <cdr:to>
      <cdr:x>0.44495</cdr:x>
      <cdr:y>0.77902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595220" y="4463677"/>
          <a:ext cx="541667" cy="270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1.1</a:t>
          </a:r>
        </a:p>
      </cdr:txBody>
    </cdr:sp>
  </cdr:relSizeAnchor>
  <cdr:relSizeAnchor xmlns:cdr="http://schemas.openxmlformats.org/drawingml/2006/chartDrawing">
    <cdr:from>
      <cdr:x>0.13667</cdr:x>
      <cdr:y>0.58232</cdr:y>
    </cdr:from>
    <cdr:to>
      <cdr:x>0.39353</cdr:x>
      <cdr:y>0.62319</cdr:y>
    </cdr:to>
    <cdr:sp macro="" textlink="">
      <cdr:nvSpPr>
        <cdr:cNvPr id="17" name="TextBox 16"/>
        <cdr:cNvSpPr txBox="1"/>
      </cdr:nvSpPr>
      <cdr:spPr>
        <a:xfrm xmlns:a="http://schemas.openxmlformats.org/drawingml/2006/main" rot="300000">
          <a:off x="1270676" y="3539043"/>
          <a:ext cx="2388127" cy="2483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Initial </a:t>
          </a:r>
          <a:r>
            <a:rPr lang="en-GB" sz="1400" baseline="30000">
              <a:latin typeface="Arial" pitchFamily="34" charset="0"/>
              <a:cs typeface="Arial" pitchFamily="34" charset="0"/>
            </a:rPr>
            <a:t>234</a:t>
          </a:r>
          <a:r>
            <a:rPr lang="en-GB" sz="1400">
              <a:latin typeface="Arial" pitchFamily="34" charset="0"/>
              <a:cs typeface="Arial" pitchFamily="34" charset="0"/>
            </a:rPr>
            <a:t>U/</a:t>
          </a:r>
          <a:r>
            <a:rPr lang="en-GB" sz="1400" baseline="30000">
              <a:latin typeface="Arial" pitchFamily="34" charset="0"/>
              <a:cs typeface="Arial" pitchFamily="34" charset="0"/>
            </a:rPr>
            <a:t>238</a:t>
          </a:r>
          <a:r>
            <a:rPr lang="en-GB" sz="1400">
              <a:latin typeface="Arial" pitchFamily="34" charset="0"/>
              <a:cs typeface="Arial" pitchFamily="34" charset="0"/>
            </a:rPr>
            <a:t>U activity ratio</a:t>
          </a:r>
        </a:p>
      </cdr:txBody>
    </cdr:sp>
  </cdr:relSizeAnchor>
  <cdr:relSizeAnchor xmlns:cdr="http://schemas.openxmlformats.org/drawingml/2006/chartDrawing">
    <cdr:from>
      <cdr:x>0.224</cdr:x>
      <cdr:y>0.14632</cdr:y>
    </cdr:from>
    <cdr:to>
      <cdr:x>0.27905</cdr:x>
      <cdr:y>0.20011</cdr:y>
    </cdr:to>
    <cdr:sp macro="" textlink="">
      <cdr:nvSpPr>
        <cdr:cNvPr id="18" name="TextBox 1"/>
        <cdr:cNvSpPr txBox="1"/>
      </cdr:nvSpPr>
      <cdr:spPr>
        <a:xfrm xmlns:a="http://schemas.openxmlformats.org/drawingml/2006/main" rot="60000">
          <a:off x="2082577" y="889265"/>
          <a:ext cx="511879" cy="3268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>
              <a:latin typeface="Arial" pitchFamily="34" charset="0"/>
              <a:cs typeface="Arial" pitchFamily="34" charset="0"/>
            </a:rPr>
            <a:t>Age</a:t>
          </a:r>
        </a:p>
      </cdr:txBody>
    </cdr:sp>
  </cdr:relSizeAnchor>
  <cdr:relSizeAnchor xmlns:cdr="http://schemas.openxmlformats.org/drawingml/2006/chartDrawing">
    <cdr:from>
      <cdr:x>0.2752</cdr:x>
      <cdr:y>0.34879</cdr:y>
    </cdr:from>
    <cdr:to>
      <cdr:x>0.55945</cdr:x>
      <cdr:y>0.45328</cdr:y>
    </cdr:to>
    <cdr:sp macro="" textlink="">
      <cdr:nvSpPr>
        <cdr:cNvPr id="20" name="Freeform 19"/>
        <cdr:cNvSpPr/>
      </cdr:nvSpPr>
      <cdr:spPr>
        <a:xfrm xmlns:a="http://schemas.openxmlformats.org/drawingml/2006/main">
          <a:off x="2558677" y="2119780"/>
          <a:ext cx="2642720" cy="635000"/>
        </a:xfrm>
        <a:custGeom xmlns:a="http://schemas.openxmlformats.org/drawingml/2006/main">
          <a:avLst/>
          <a:gdLst>
            <a:gd name="connsiteX0" fmla="*/ 0 w 2642720"/>
            <a:gd name="connsiteY0" fmla="*/ 0 h 635000"/>
            <a:gd name="connsiteX1" fmla="*/ 989853 w 2642720"/>
            <a:gd name="connsiteY1" fmla="*/ 205441 h 635000"/>
            <a:gd name="connsiteX2" fmla="*/ 2026397 w 2642720"/>
            <a:gd name="connsiteY2" fmla="*/ 457573 h 635000"/>
            <a:gd name="connsiteX3" fmla="*/ 2642720 w 2642720"/>
            <a:gd name="connsiteY3" fmla="*/ 635000 h 635000"/>
            <a:gd name="connsiteX4" fmla="*/ 2642720 w 2642720"/>
            <a:gd name="connsiteY4" fmla="*/ 635000 h 635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42720" h="635000">
              <a:moveTo>
                <a:pt x="0" y="0"/>
              </a:moveTo>
              <a:lnTo>
                <a:pt x="989853" y="205441"/>
              </a:lnTo>
              <a:cubicBezTo>
                <a:pt x="1327586" y="281703"/>
                <a:pt x="1750919" y="385980"/>
                <a:pt x="2026397" y="457573"/>
              </a:cubicBezTo>
              <a:cubicBezTo>
                <a:pt x="2301875" y="529166"/>
                <a:pt x="2642720" y="635000"/>
                <a:pt x="2642720" y="635000"/>
              </a:cubicBezTo>
              <a:lnTo>
                <a:pt x="2642720" y="635000"/>
              </a:lnTo>
            </a:path>
          </a:pathLst>
        </a:custGeom>
        <a:ln xmlns:a="http://schemas.openxmlformats.org/drawingml/2006/main" w="47625">
          <a:solidFill>
            <a:schemeClr val="tx1"/>
          </a:solidFill>
          <a:tailEnd type="stealt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</xdr:row>
      <xdr:rowOff>219075</xdr:rowOff>
    </xdr:from>
    <xdr:to>
      <xdr:col>18</xdr:col>
      <xdr:colOff>295275</xdr:colOff>
      <xdr:row>9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425" y="409575"/>
          <a:ext cx="3419475" cy="185737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9525</xdr:colOff>
      <xdr:row>4</xdr:row>
      <xdr:rowOff>114300</xdr:rowOff>
    </xdr:from>
    <xdr:to>
      <xdr:col>24</xdr:col>
      <xdr:colOff>93009</xdr:colOff>
      <xdr:row>8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92050" y="981075"/>
          <a:ext cx="3131484" cy="8763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38100</xdr:rowOff>
    </xdr:from>
    <xdr:to>
      <xdr:col>5</xdr:col>
      <xdr:colOff>200025</xdr:colOff>
      <xdr:row>32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562350"/>
          <a:ext cx="3419475" cy="18573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26</xdr:row>
      <xdr:rowOff>123825</xdr:rowOff>
    </xdr:from>
    <xdr:to>
      <xdr:col>11</xdr:col>
      <xdr:colOff>283509</xdr:colOff>
      <xdr:row>31</xdr:row>
      <xdr:rowOff>47625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0100" y="4267200"/>
          <a:ext cx="3131484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15"/>
  <sheetViews>
    <sheetView workbookViewId="0">
      <pane ySplit="4905" topLeftCell="A99" activePane="bottomLeft"/>
      <selection activeCell="M1" sqref="M1:M1048576"/>
      <selection pane="bottomLeft" activeCell="H118" sqref="H118:I141"/>
    </sheetView>
  </sheetViews>
  <sheetFormatPr defaultRowHeight="15"/>
  <cols>
    <col min="2" max="2" width="14.42578125" customWidth="1"/>
    <col min="3" max="3" width="11.42578125" customWidth="1"/>
    <col min="4" max="4" width="10.42578125" customWidth="1"/>
    <col min="5" max="5" width="12" bestFit="1" customWidth="1"/>
    <col min="6" max="6" width="12.28515625" customWidth="1"/>
    <col min="8" max="8" width="12" bestFit="1" customWidth="1"/>
    <col min="9" max="9" width="11.7109375" customWidth="1"/>
    <col min="10" max="10" width="12" bestFit="1" customWidth="1"/>
    <col min="11" max="11" width="10.85546875" bestFit="1" customWidth="1"/>
    <col min="12" max="12" width="12.140625" customWidth="1"/>
    <col min="13" max="13" width="6.5703125" style="20" customWidth="1"/>
    <col min="14" max="14" width="12.140625" customWidth="1"/>
    <col min="15" max="15" width="11" customWidth="1"/>
    <col min="16" max="16" width="9.5703125" bestFit="1" customWidth="1"/>
  </cols>
  <sheetData>
    <row r="1" spans="1:20">
      <c r="B1" s="1" t="s">
        <v>26</v>
      </c>
      <c r="D1" s="1" t="s">
        <v>25</v>
      </c>
      <c r="N1" t="s">
        <v>19</v>
      </c>
    </row>
    <row r="2" spans="1:20" ht="19.5">
      <c r="E2" t="s">
        <v>27</v>
      </c>
      <c r="G2" s="2" t="s">
        <v>12</v>
      </c>
    </row>
    <row r="3" spans="1:20">
      <c r="E3" t="s">
        <v>28</v>
      </c>
      <c r="H3" t="s">
        <v>6</v>
      </c>
      <c r="J3" t="s">
        <v>10</v>
      </c>
    </row>
    <row r="4" spans="1:20" ht="18.75">
      <c r="D4" s="7"/>
      <c r="E4" t="s">
        <v>40</v>
      </c>
      <c r="G4" s="3" t="s">
        <v>23</v>
      </c>
      <c r="H4" t="s">
        <v>8</v>
      </c>
      <c r="I4" t="s">
        <v>7</v>
      </c>
      <c r="J4" t="s">
        <v>9</v>
      </c>
    </row>
    <row r="5" spans="1:20">
      <c r="D5" s="4"/>
      <c r="E5" t="s">
        <v>24</v>
      </c>
      <c r="G5" s="4">
        <f>1.551*10^-10</f>
        <v>1.5509999999999999E-10</v>
      </c>
      <c r="H5" s="6">
        <v>3.0000000000000001E-6</v>
      </c>
      <c r="I5" s="11">
        <f>O12/G5</f>
        <v>59284.332688588009</v>
      </c>
      <c r="J5" s="10">
        <f>H5*I5</f>
        <v>0.17785299806576402</v>
      </c>
    </row>
    <row r="6" spans="1:20">
      <c r="D6" s="9"/>
      <c r="E6" t="s">
        <v>35</v>
      </c>
    </row>
    <row r="8" spans="1:20" ht="19.5">
      <c r="B8" s="2" t="s">
        <v>11</v>
      </c>
    </row>
    <row r="9" spans="1:20" ht="45">
      <c r="B9" t="s">
        <v>4</v>
      </c>
      <c r="I9" s="17" t="s">
        <v>38</v>
      </c>
    </row>
    <row r="10" spans="1:20" ht="18.75">
      <c r="A10" t="s">
        <v>30</v>
      </c>
      <c r="B10" t="s">
        <v>2</v>
      </c>
      <c r="C10" t="s">
        <v>3</v>
      </c>
      <c r="D10" t="s">
        <v>33</v>
      </c>
      <c r="E10" t="s">
        <v>8</v>
      </c>
      <c r="F10" t="s">
        <v>9</v>
      </c>
      <c r="G10" t="s">
        <v>36</v>
      </c>
      <c r="H10" t="s">
        <v>39</v>
      </c>
      <c r="I10" t="s">
        <v>37</v>
      </c>
      <c r="J10" t="s">
        <v>13</v>
      </c>
      <c r="K10" t="s">
        <v>41</v>
      </c>
      <c r="L10" t="s">
        <v>56</v>
      </c>
      <c r="T10" t="s">
        <v>14</v>
      </c>
    </row>
    <row r="11" spans="1:20" ht="18.75">
      <c r="A11" t="s">
        <v>51</v>
      </c>
      <c r="B11" s="5">
        <f>G5/Q12</f>
        <v>5.4708994708994703E-5</v>
      </c>
      <c r="C11" s="6">
        <v>756.3</v>
      </c>
      <c r="D11" s="6">
        <v>4.1999999999999997E-3</v>
      </c>
      <c r="E11" s="8">
        <f>0.0032*10^-5</f>
        <v>3.2000000000000002E-8</v>
      </c>
      <c r="F11" s="10">
        <f t="shared" ref="F11:F18" si="0">C11/1000*O$12/(O$12-Q$12)*(1-EXP((Q$12-O$12)*G11))-EXP(-O$12*G11)+1</f>
        <v>1.2966201880726698</v>
      </c>
      <c r="G11" s="6">
        <v>127300</v>
      </c>
      <c r="H11" s="12">
        <f t="shared" ref="H11:H18" si="1">F11/I11</f>
        <v>0.73826805675150586</v>
      </c>
      <c r="I11" s="10">
        <f>C11/1000+1</f>
        <v>1.7563</v>
      </c>
      <c r="J11" s="14">
        <f t="shared" ref="J11:J18" si="2">C11*EXP(G11*Q$12)</f>
        <v>1084.9982172243194</v>
      </c>
      <c r="K11" s="14">
        <f>J11/1000 + 1</f>
        <v>2.0849982172243191</v>
      </c>
      <c r="L11" s="13"/>
      <c r="M11" s="21"/>
      <c r="N11" s="3" t="s">
        <v>20</v>
      </c>
      <c r="O11" s="3" t="s">
        <v>22</v>
      </c>
      <c r="P11" s="3" t="s">
        <v>3</v>
      </c>
      <c r="Q11" s="3" t="s">
        <v>21</v>
      </c>
      <c r="R11" t="s">
        <v>9</v>
      </c>
      <c r="T11" t="s">
        <v>13</v>
      </c>
    </row>
    <row r="12" spans="1:20">
      <c r="C12" s="6">
        <v>789.8</v>
      </c>
      <c r="D12" s="20"/>
      <c r="E12" s="20"/>
      <c r="F12" s="10">
        <f t="shared" si="0"/>
        <v>1.3289561059272483</v>
      </c>
      <c r="G12" s="6">
        <v>128200</v>
      </c>
      <c r="H12" s="12">
        <f t="shared" si="1"/>
        <v>0.74251654147237023</v>
      </c>
      <c r="I12" s="10">
        <f t="shared" ref="I12:I18" si="3">C12/1000+1</f>
        <v>1.7898000000000001</v>
      </c>
      <c r="J12" s="14">
        <f t="shared" si="2"/>
        <v>1135.9524589079842</v>
      </c>
      <c r="K12" s="15">
        <f t="shared" ref="K12:K75" si="4">J12/1000 + 1</f>
        <v>2.1359524589079841</v>
      </c>
      <c r="N12">
        <v>2000</v>
      </c>
      <c r="O12" s="4">
        <f>9.195*10^-6</f>
        <v>9.1949999999999992E-6</v>
      </c>
      <c r="P12" s="6">
        <v>10</v>
      </c>
      <c r="Q12" s="5">
        <f>2.835*10^-6</f>
        <v>2.835E-6</v>
      </c>
      <c r="R12" s="12">
        <f>P12/1000*O$12/(O$12-Q$12)*(1-EXP((Q$12-O$12)*N12))-EXP(-O$12*N12)+1</f>
        <v>1.84046711000726E-2</v>
      </c>
      <c r="T12" s="12">
        <f>P12*EXP(N12*Q$12)</f>
        <v>10.056861048738241</v>
      </c>
    </row>
    <row r="13" spans="1:20">
      <c r="C13" s="6">
        <v>785.9</v>
      </c>
      <c r="F13" s="10">
        <f t="shared" si="0"/>
        <v>1.3264149857389609</v>
      </c>
      <c r="G13" s="6">
        <v>128300</v>
      </c>
      <c r="H13" s="12">
        <f t="shared" si="1"/>
        <v>0.7427151496382558</v>
      </c>
      <c r="I13" s="10">
        <f t="shared" si="3"/>
        <v>1.7858999999999998</v>
      </c>
      <c r="J13" s="14">
        <f t="shared" si="2"/>
        <v>1130.6636699838666</v>
      </c>
      <c r="K13" s="15">
        <f t="shared" si="4"/>
        <v>2.1306636699838668</v>
      </c>
    </row>
    <row r="14" spans="1:20">
      <c r="C14" s="6">
        <v>751.6</v>
      </c>
      <c r="F14" s="10">
        <f t="shared" si="0"/>
        <v>1.302275332164379</v>
      </c>
      <c r="G14" s="6">
        <v>128900</v>
      </c>
      <c r="H14" s="12">
        <f t="shared" si="1"/>
        <v>0.74347758173348877</v>
      </c>
      <c r="I14" s="10">
        <f t="shared" si="3"/>
        <v>1.7516</v>
      </c>
      <c r="J14" s="14">
        <f t="shared" si="2"/>
        <v>1083.1576102104834</v>
      </c>
      <c r="K14" s="15">
        <f t="shared" si="4"/>
        <v>2.0831576102104834</v>
      </c>
    </row>
    <row r="15" spans="1:20">
      <c r="C15" s="6">
        <v>773.6</v>
      </c>
      <c r="F15" s="10">
        <f t="shared" si="0"/>
        <v>1.3206647450048421</v>
      </c>
      <c r="G15" s="6">
        <v>129000</v>
      </c>
      <c r="H15" s="12">
        <f t="shared" si="1"/>
        <v>0.74462378495987935</v>
      </c>
      <c r="I15" s="10">
        <f t="shared" si="3"/>
        <v>1.7736000000000001</v>
      </c>
      <c r="J15" s="14">
        <f t="shared" si="2"/>
        <v>1115.1787044922553</v>
      </c>
      <c r="K15" s="15">
        <f t="shared" si="4"/>
        <v>2.115178704492255</v>
      </c>
      <c r="N15" t="s">
        <v>44</v>
      </c>
    </row>
    <row r="16" spans="1:20" ht="18.75">
      <c r="C16" s="6">
        <v>778.7</v>
      </c>
      <c r="F16" s="10">
        <f t="shared" si="0"/>
        <v>1.324792066303671</v>
      </c>
      <c r="G16" s="6">
        <v>129000</v>
      </c>
      <c r="H16" s="12">
        <f t="shared" si="1"/>
        <v>0.74480916754015336</v>
      </c>
      <c r="I16" s="10">
        <f t="shared" si="3"/>
        <v>1.7787000000000002</v>
      </c>
      <c r="J16" s="14">
        <f t="shared" si="2"/>
        <v>1122.530580646483</v>
      </c>
      <c r="K16" s="15">
        <f t="shared" si="4"/>
        <v>2.1225305806464831</v>
      </c>
      <c r="N16" t="s">
        <v>39</v>
      </c>
      <c r="O16" t="s">
        <v>37</v>
      </c>
    </row>
    <row r="17" spans="1:15">
      <c r="C17" s="6">
        <v>771.6</v>
      </c>
      <c r="F17" s="10">
        <f t="shared" si="0"/>
        <v>1.327305707171146</v>
      </c>
      <c r="G17" s="6">
        <v>130400</v>
      </c>
      <c r="H17" s="12">
        <f t="shared" si="1"/>
        <v>0.74921297537319143</v>
      </c>
      <c r="I17" s="10">
        <f t="shared" si="3"/>
        <v>1.7716000000000001</v>
      </c>
      <c r="J17" s="14">
        <f t="shared" si="2"/>
        <v>1116.7190896804582</v>
      </c>
      <c r="K17" s="15">
        <f t="shared" si="4"/>
        <v>2.1167190896804584</v>
      </c>
      <c r="N17">
        <v>8.87261549609102E-2</v>
      </c>
      <c r="O17">
        <v>3.4301202260617654</v>
      </c>
    </row>
    <row r="18" spans="1:15">
      <c r="C18" s="6">
        <v>759.9</v>
      </c>
      <c r="F18" s="10">
        <f t="shared" si="0"/>
        <v>1.3264523029415936</v>
      </c>
      <c r="G18" s="6">
        <v>131900</v>
      </c>
      <c r="H18" s="12">
        <f t="shared" si="1"/>
        <v>0.7537089055864501</v>
      </c>
      <c r="I18" s="10">
        <f t="shared" si="3"/>
        <v>1.7599</v>
      </c>
      <c r="J18" s="14">
        <f t="shared" si="2"/>
        <v>1104.4727443860913</v>
      </c>
      <c r="K18" s="15">
        <f t="shared" si="4"/>
        <v>2.1044727443860913</v>
      </c>
      <c r="N18">
        <v>8.8666584155490683E-2</v>
      </c>
      <c r="O18">
        <v>2.9440961808494119</v>
      </c>
    </row>
    <row r="19" spans="1:15">
      <c r="C19" s="6"/>
      <c r="F19" s="10"/>
      <c r="G19" s="6"/>
      <c r="H19" s="12"/>
      <c r="I19" s="10"/>
      <c r="J19" s="14"/>
      <c r="K19" s="15"/>
      <c r="N19">
        <v>8.8583455991109478E-2</v>
      </c>
      <c r="O19">
        <v>2.4580721356370594</v>
      </c>
    </row>
    <row r="20" spans="1:15">
      <c r="A20" t="s">
        <v>52</v>
      </c>
      <c r="C20" s="6">
        <v>439.3</v>
      </c>
      <c r="F20" s="10">
        <f t="shared" ref="F20:F82" si="5">C20/1000*O$12/(O$12-Q$12)*(1-EXP((Q$12-O$12)*G20))-EXP(-O$12*G20)+1</f>
        <v>1.3541745250375605</v>
      </c>
      <c r="G20" s="6">
        <f>1000*L20</f>
        <v>223700</v>
      </c>
      <c r="H20" s="12">
        <f t="shared" ref="H20:H29" si="6">F20/I20</f>
        <v>0.94085633643963074</v>
      </c>
      <c r="I20" s="10">
        <f t="shared" ref="I20:I29" si="7">C20/1000+1</f>
        <v>1.4393</v>
      </c>
      <c r="J20" s="14">
        <f t="shared" ref="J20:J29" si="8">C20*EXP(G20*Q$12)</f>
        <v>828.29721971426216</v>
      </c>
      <c r="K20" s="15">
        <f t="shared" si="4"/>
        <v>1.8282972197142622</v>
      </c>
      <c r="L20" s="6">
        <v>223.7</v>
      </c>
      <c r="N20">
        <v>8.8459352875944974E-2</v>
      </c>
      <c r="O20">
        <v>1.972048090424706</v>
      </c>
    </row>
    <row r="21" spans="1:15">
      <c r="C21" s="6">
        <v>433.2</v>
      </c>
      <c r="F21" s="10">
        <f t="shared" si="5"/>
        <v>1.3489721871554037</v>
      </c>
      <c r="G21" s="6">
        <f t="shared" ref="G21:G84" si="9">1000*L21</f>
        <v>224400</v>
      </c>
      <c r="H21" s="12">
        <f t="shared" si="6"/>
        <v>0.94123094275425878</v>
      </c>
      <c r="I21" s="10">
        <f t="shared" si="7"/>
        <v>1.4332</v>
      </c>
      <c r="J21" s="14">
        <f t="shared" si="8"/>
        <v>818.4182509240419</v>
      </c>
      <c r="K21" s="15">
        <f t="shared" si="4"/>
        <v>1.8184182509240419</v>
      </c>
      <c r="L21" s="6">
        <v>224.4</v>
      </c>
      <c r="N21">
        <v>8.8254070592448719E-2</v>
      </c>
      <c r="O21">
        <v>1.486024045212353</v>
      </c>
    </row>
    <row r="22" spans="1:15">
      <c r="C22" s="6">
        <v>433.9</v>
      </c>
      <c r="F22" s="10">
        <f t="shared" si="5"/>
        <v>1.3505901907051334</v>
      </c>
      <c r="G22" s="6">
        <f t="shared" si="9"/>
        <v>224800</v>
      </c>
      <c r="H22" s="12">
        <f t="shared" si="6"/>
        <v>0.9418998470640445</v>
      </c>
      <c r="I22" s="10">
        <f t="shared" si="7"/>
        <v>1.4339</v>
      </c>
      <c r="J22" s="14">
        <f t="shared" si="8"/>
        <v>820.67083133735889</v>
      </c>
      <c r="K22" s="15">
        <f t="shared" si="4"/>
        <v>1.8206708313373587</v>
      </c>
      <c r="L22" s="6">
        <v>224.8</v>
      </c>
      <c r="N22">
        <v>8.7958901244425125E-2</v>
      </c>
      <c r="O22">
        <v>1.0972048090424706</v>
      </c>
    </row>
    <row r="23" spans="1:15">
      <c r="C23" s="6">
        <v>428.9</v>
      </c>
      <c r="F23" s="10">
        <f t="shared" si="5"/>
        <v>1.3455130138810394</v>
      </c>
      <c r="G23" s="6">
        <f t="shared" si="9"/>
        <v>225000</v>
      </c>
      <c r="H23" s="12">
        <f t="shared" si="6"/>
        <v>0.94164253193438263</v>
      </c>
      <c r="I23" s="10">
        <f t="shared" si="7"/>
        <v>1.4289000000000001</v>
      </c>
      <c r="J23" s="14">
        <f t="shared" si="8"/>
        <v>811.67400796046945</v>
      </c>
      <c r="K23" s="15">
        <f t="shared" si="4"/>
        <v>1.8116740079604694</v>
      </c>
      <c r="L23" s="6">
        <v>225</v>
      </c>
      <c r="N23">
        <v>8.7849244057281894E-2</v>
      </c>
      <c r="O23">
        <v>1</v>
      </c>
    </row>
    <row r="24" spans="1:15">
      <c r="C24" s="6">
        <v>435.4</v>
      </c>
      <c r="F24" s="10">
        <f t="shared" si="5"/>
        <v>1.3554039762113814</v>
      </c>
      <c r="G24" s="6">
        <f t="shared" si="9"/>
        <v>226300</v>
      </c>
      <c r="H24" s="12">
        <f t="shared" si="6"/>
        <v>0.94426917668342025</v>
      </c>
      <c r="I24" s="10">
        <f t="shared" si="7"/>
        <v>1.4354</v>
      </c>
      <c r="J24" s="14">
        <f t="shared" si="8"/>
        <v>827.01732895492989</v>
      </c>
      <c r="K24" s="15">
        <f t="shared" si="4"/>
        <v>1.8270173289549299</v>
      </c>
      <c r="L24" s="6">
        <v>226.3</v>
      </c>
    </row>
    <row r="25" spans="1:15">
      <c r="C25" s="6">
        <v>432.3</v>
      </c>
      <c r="F25" s="10">
        <f t="shared" si="5"/>
        <v>1.3534439212007334</v>
      </c>
      <c r="G25" s="6">
        <f t="shared" si="9"/>
        <v>227000</v>
      </c>
      <c r="H25" s="12">
        <f t="shared" si="6"/>
        <v>0.94494443985249832</v>
      </c>
      <c r="I25" s="10">
        <f t="shared" si="7"/>
        <v>1.4323000000000001</v>
      </c>
      <c r="J25" s="14">
        <f t="shared" si="8"/>
        <v>822.76020533099256</v>
      </c>
      <c r="K25" s="15">
        <f t="shared" si="4"/>
        <v>1.8227602053309926</v>
      </c>
      <c r="L25" s="6">
        <v>227</v>
      </c>
    </row>
    <row r="26" spans="1:15">
      <c r="C26" s="6">
        <v>435.2</v>
      </c>
      <c r="F26" s="10">
        <f t="shared" si="5"/>
        <v>1.3581024027415047</v>
      </c>
      <c r="G26" s="6">
        <f t="shared" si="9"/>
        <v>227700</v>
      </c>
      <c r="H26" s="12">
        <f t="shared" si="6"/>
        <v>0.94628093836503946</v>
      </c>
      <c r="I26" s="10">
        <f t="shared" si="7"/>
        <v>1.4352</v>
      </c>
      <c r="J26" s="14">
        <f t="shared" si="8"/>
        <v>829.92488404264952</v>
      </c>
      <c r="K26" s="15">
        <f t="shared" si="4"/>
        <v>1.8299248840426494</v>
      </c>
      <c r="L26" s="6">
        <v>227.7</v>
      </c>
      <c r="N26" t="s">
        <v>42</v>
      </c>
    </row>
    <row r="27" spans="1:15" ht="18.75">
      <c r="C27" s="6">
        <v>426.2</v>
      </c>
      <c r="F27" s="10">
        <f t="shared" si="5"/>
        <v>1.347325454046064</v>
      </c>
      <c r="G27" s="6">
        <f t="shared" si="9"/>
        <v>227300</v>
      </c>
      <c r="H27" s="12">
        <f t="shared" si="6"/>
        <v>0.9446960132141804</v>
      </c>
      <c r="I27" s="10">
        <f t="shared" si="7"/>
        <v>1.4261999999999999</v>
      </c>
      <c r="J27" s="14">
        <f t="shared" si="8"/>
        <v>811.84076577136352</v>
      </c>
      <c r="K27" s="15">
        <f t="shared" si="4"/>
        <v>1.8118407657713635</v>
      </c>
      <c r="L27" s="6">
        <v>227.3</v>
      </c>
      <c r="N27" t="s">
        <v>39</v>
      </c>
      <c r="O27" t="s">
        <v>37</v>
      </c>
    </row>
    <row r="28" spans="1:15">
      <c r="C28" s="6">
        <v>428.4</v>
      </c>
      <c r="F28" s="10">
        <f t="shared" si="5"/>
        <v>1.351813929175766</v>
      </c>
      <c r="G28" s="6">
        <f t="shared" si="9"/>
        <v>228300</v>
      </c>
      <c r="H28" s="12">
        <f t="shared" si="6"/>
        <v>0.94638331642100681</v>
      </c>
      <c r="I28" s="10">
        <f t="shared" si="7"/>
        <v>1.4283999999999999</v>
      </c>
      <c r="J28" s="14">
        <f t="shared" si="8"/>
        <v>818.34813467289473</v>
      </c>
      <c r="K28" s="15">
        <f t="shared" si="4"/>
        <v>1.8183481346728947</v>
      </c>
      <c r="L28" s="6">
        <v>228.3</v>
      </c>
      <c r="N28">
        <v>0.21037913491290633</v>
      </c>
      <c r="O28">
        <v>3.3289458303536437</v>
      </c>
    </row>
    <row r="29" spans="1:15">
      <c r="C29" s="6">
        <v>428.5</v>
      </c>
      <c r="F29" s="10">
        <f t="shared" si="5"/>
        <v>1.3529472591891756</v>
      </c>
      <c r="G29" s="6">
        <f t="shared" si="9"/>
        <v>228800</v>
      </c>
      <c r="H29" s="12">
        <f t="shared" si="6"/>
        <v>0.94711043695427055</v>
      </c>
      <c r="I29" s="10">
        <f t="shared" si="7"/>
        <v>1.4285000000000001</v>
      </c>
      <c r="J29" s="14">
        <f t="shared" si="8"/>
        <v>819.70026097518451</v>
      </c>
      <c r="K29" s="15">
        <f t="shared" si="4"/>
        <v>1.8197002609751847</v>
      </c>
      <c r="L29" s="6">
        <v>228.8</v>
      </c>
      <c r="N29">
        <v>0.21002902760745354</v>
      </c>
      <c r="O29">
        <v>2.8631566642829149</v>
      </c>
    </row>
    <row r="30" spans="1:15">
      <c r="C30" s="6"/>
      <c r="F30" s="10"/>
      <c r="G30" s="6"/>
      <c r="H30" s="12"/>
      <c r="I30" s="10"/>
      <c r="J30" s="14"/>
      <c r="K30" s="15"/>
      <c r="L30" s="6"/>
      <c r="N30">
        <v>0.20954287425151946</v>
      </c>
      <c r="O30">
        <v>2.3973674982121862</v>
      </c>
    </row>
    <row r="31" spans="1:15">
      <c r="A31" t="s">
        <v>53</v>
      </c>
      <c r="C31" s="6">
        <v>404.9</v>
      </c>
      <c r="F31" s="10">
        <f t="shared" si="5"/>
        <v>1.327981148896769</v>
      </c>
      <c r="G31" s="6">
        <f t="shared" si="9"/>
        <v>229400</v>
      </c>
      <c r="H31" s="12">
        <f t="shared" ref="H31:H85" si="10">F31/I31</f>
        <v>0.94524958993292685</v>
      </c>
      <c r="I31" s="10">
        <f t="shared" ref="I31:I85" si="11">C31/1000+1</f>
        <v>1.4049</v>
      </c>
      <c r="J31" s="14">
        <f t="shared" ref="J31:J85" si="12">C31*EXP(G31*Q$12)</f>
        <v>775.87321417390285</v>
      </c>
      <c r="K31" s="15">
        <f t="shared" si="4"/>
        <v>1.7758732141739029</v>
      </c>
      <c r="L31" s="6">
        <v>229.4</v>
      </c>
      <c r="N31">
        <v>0.20882225464332416</v>
      </c>
      <c r="O31">
        <v>1.9315783321414575</v>
      </c>
    </row>
    <row r="32" spans="1:15">
      <c r="C32" s="6">
        <v>391.3</v>
      </c>
      <c r="F32" s="10">
        <f t="shared" si="5"/>
        <v>1.3211409327188621</v>
      </c>
      <c r="G32" s="6">
        <f t="shared" si="9"/>
        <v>233700</v>
      </c>
      <c r="H32" s="12">
        <f t="shared" si="10"/>
        <v>0.94957301280734718</v>
      </c>
      <c r="I32" s="10">
        <f t="shared" si="11"/>
        <v>1.3913</v>
      </c>
      <c r="J32" s="14">
        <f t="shared" si="12"/>
        <v>759.00929918890517</v>
      </c>
      <c r="K32" s="15">
        <f t="shared" si="4"/>
        <v>1.759009299188905</v>
      </c>
      <c r="L32" s="6">
        <v>233.7</v>
      </c>
      <c r="N32">
        <v>0.20764364719605199</v>
      </c>
      <c r="O32">
        <v>1.4657891660707287</v>
      </c>
    </row>
    <row r="33" spans="3:15">
      <c r="C33" s="6">
        <v>390</v>
      </c>
      <c r="F33" s="10">
        <f t="shared" si="5"/>
        <v>1.3256374020617216</v>
      </c>
      <c r="G33" s="6">
        <f t="shared" si="9"/>
        <v>236900</v>
      </c>
      <c r="H33" s="12">
        <f t="shared" si="10"/>
        <v>0.95369597270627449</v>
      </c>
      <c r="I33" s="10">
        <f t="shared" si="11"/>
        <v>1.3900000000000001</v>
      </c>
      <c r="J33" s="14">
        <f t="shared" si="12"/>
        <v>763.38175405156119</v>
      </c>
      <c r="K33" s="15">
        <f t="shared" si="4"/>
        <v>1.7633817540515611</v>
      </c>
      <c r="L33" s="6">
        <v>236.9</v>
      </c>
      <c r="N33">
        <v>0.20597759492943085</v>
      </c>
      <c r="O33">
        <v>1.0931578332141458</v>
      </c>
    </row>
    <row r="34" spans="3:15">
      <c r="C34" s="6">
        <v>385.6</v>
      </c>
      <c r="F34" s="10">
        <f t="shared" si="5"/>
        <v>1.3225058105141372</v>
      </c>
      <c r="G34" s="6">
        <f t="shared" si="9"/>
        <v>237900</v>
      </c>
      <c r="H34" s="12">
        <f t="shared" si="10"/>
        <v>0.95446435516320527</v>
      </c>
      <c r="I34" s="10">
        <f t="shared" si="11"/>
        <v>1.3855999999999999</v>
      </c>
      <c r="J34" s="14">
        <f t="shared" si="12"/>
        <v>756.91204874895664</v>
      </c>
      <c r="K34" s="15">
        <f t="shared" si="4"/>
        <v>1.7569120487489567</v>
      </c>
      <c r="L34" s="6">
        <v>237.9</v>
      </c>
      <c r="N34">
        <v>0.20536707458880066</v>
      </c>
      <c r="O34">
        <v>1</v>
      </c>
    </row>
    <row r="35" spans="3:15">
      <c r="C35" s="6">
        <v>388.9</v>
      </c>
      <c r="F35" s="10">
        <f t="shared" si="5"/>
        <v>1.3319739776546931</v>
      </c>
      <c r="G35" s="6">
        <f t="shared" si="9"/>
        <v>241100</v>
      </c>
      <c r="H35" s="12">
        <f t="shared" si="10"/>
        <v>0.95901359180264456</v>
      </c>
      <c r="I35" s="10">
        <f t="shared" si="11"/>
        <v>1.3889</v>
      </c>
      <c r="J35" s="14">
        <f t="shared" si="12"/>
        <v>770.34675231440929</v>
      </c>
      <c r="K35" s="15">
        <f t="shared" si="4"/>
        <v>1.7703467523144094</v>
      </c>
      <c r="L35" s="6">
        <v>241.1</v>
      </c>
    </row>
    <row r="36" spans="3:15">
      <c r="C36" s="6">
        <v>382.3</v>
      </c>
      <c r="F36" s="10">
        <f t="shared" si="5"/>
        <v>1.3271159599120688</v>
      </c>
      <c r="G36" s="6">
        <f t="shared" si="9"/>
        <v>242600</v>
      </c>
      <c r="H36" s="12">
        <f t="shared" si="10"/>
        <v>0.96007810165092144</v>
      </c>
      <c r="I36" s="10">
        <f t="shared" si="11"/>
        <v>1.3823000000000001</v>
      </c>
      <c r="J36" s="14">
        <f t="shared" si="12"/>
        <v>760.50040230690286</v>
      </c>
      <c r="K36" s="15">
        <f t="shared" si="4"/>
        <v>1.7605004023069029</v>
      </c>
      <c r="L36" s="6">
        <v>242.6</v>
      </c>
    </row>
    <row r="37" spans="3:15">
      <c r="C37" s="6">
        <v>382.9</v>
      </c>
      <c r="F37" s="10">
        <f t="shared" si="5"/>
        <v>1.3331277568512236</v>
      </c>
      <c r="G37" s="6">
        <f t="shared" si="9"/>
        <v>245700</v>
      </c>
      <c r="H37" s="12">
        <f t="shared" si="10"/>
        <v>0.96400879083897872</v>
      </c>
      <c r="I37" s="10">
        <f t="shared" si="11"/>
        <v>1.3829</v>
      </c>
      <c r="J37" s="14">
        <f t="shared" si="12"/>
        <v>768.41761776123587</v>
      </c>
      <c r="K37" s="15">
        <f t="shared" si="4"/>
        <v>1.7684176177612358</v>
      </c>
      <c r="L37" s="6">
        <v>245.7</v>
      </c>
      <c r="N37" t="s">
        <v>43</v>
      </c>
    </row>
    <row r="38" spans="3:15" ht="18.75">
      <c r="C38" s="6">
        <v>379.6</v>
      </c>
      <c r="F38" s="10">
        <f t="shared" si="5"/>
        <v>1.3317119991326813</v>
      </c>
      <c r="G38" s="6">
        <f t="shared" si="9"/>
        <v>247100</v>
      </c>
      <c r="H38" s="12">
        <f t="shared" si="10"/>
        <v>0.96528848878854845</v>
      </c>
      <c r="I38" s="10">
        <f t="shared" si="11"/>
        <v>1.3795999999999999</v>
      </c>
      <c r="J38" s="14">
        <f t="shared" si="12"/>
        <v>764.82463077952991</v>
      </c>
      <c r="K38" s="15">
        <f t="shared" si="4"/>
        <v>1.7648246307795299</v>
      </c>
      <c r="L38" s="6">
        <v>247.1</v>
      </c>
      <c r="N38" t="s">
        <v>39</v>
      </c>
      <c r="O38" t="s">
        <v>37</v>
      </c>
    </row>
    <row r="39" spans="3:15">
      <c r="C39" s="6">
        <v>390.7</v>
      </c>
      <c r="F39" s="10">
        <f t="shared" si="5"/>
        <v>1.3484539797695407</v>
      </c>
      <c r="G39" s="6">
        <f t="shared" si="9"/>
        <v>249500</v>
      </c>
      <c r="H39" s="12">
        <f t="shared" si="10"/>
        <v>0.96962247772311838</v>
      </c>
      <c r="I39" s="10">
        <f t="shared" si="11"/>
        <v>1.3907</v>
      </c>
      <c r="J39" s="14">
        <f t="shared" si="12"/>
        <v>792.56339961118306</v>
      </c>
      <c r="K39" s="15">
        <f t="shared" si="4"/>
        <v>1.7925633996111832</v>
      </c>
      <c r="L39" s="6">
        <v>249.5</v>
      </c>
      <c r="N39">
        <v>0.3858497542694479</v>
      </c>
      <c r="O39">
        <v>3.1695954722886479</v>
      </c>
    </row>
    <row r="40" spans="3:15">
      <c r="C40" s="6">
        <v>379</v>
      </c>
      <c r="F40" s="10">
        <f t="shared" si="5"/>
        <v>1.337606799099671</v>
      </c>
      <c r="G40" s="6">
        <f t="shared" si="9"/>
        <v>251100</v>
      </c>
      <c r="H40" s="12">
        <f t="shared" si="10"/>
        <v>0.96998317556176283</v>
      </c>
      <c r="I40" s="10">
        <f t="shared" si="11"/>
        <v>1.379</v>
      </c>
      <c r="J40" s="14">
        <f t="shared" si="12"/>
        <v>772.32442785473529</v>
      </c>
      <c r="K40" s="15">
        <f t="shared" si="4"/>
        <v>1.7723244278547354</v>
      </c>
      <c r="L40" s="6">
        <v>251.1</v>
      </c>
      <c r="N40">
        <v>0.38458562518187517</v>
      </c>
      <c r="O40">
        <v>2.7356763778309188</v>
      </c>
    </row>
    <row r="41" spans="3:15">
      <c r="C41" s="6">
        <v>383.3</v>
      </c>
      <c r="F41" s="10">
        <f t="shared" si="5"/>
        <v>1.3441856339767073</v>
      </c>
      <c r="G41" s="6">
        <f t="shared" si="9"/>
        <v>252100</v>
      </c>
      <c r="H41" s="12">
        <f t="shared" si="10"/>
        <v>0.97172387332950727</v>
      </c>
      <c r="I41" s="10">
        <f t="shared" si="11"/>
        <v>1.3833</v>
      </c>
      <c r="J41" s="14">
        <f t="shared" si="12"/>
        <v>783.3044710995913</v>
      </c>
      <c r="K41" s="15">
        <f t="shared" si="4"/>
        <v>1.7833044710995913</v>
      </c>
      <c r="L41" s="6">
        <v>252.1</v>
      </c>
      <c r="N41">
        <v>0.3828448778575147</v>
      </c>
      <c r="O41">
        <v>2.3017572833731892</v>
      </c>
    </row>
    <row r="42" spans="3:15">
      <c r="C42" s="6">
        <v>381.7</v>
      </c>
      <c r="F42" s="10">
        <f t="shared" si="5"/>
        <v>1.3434628826982742</v>
      </c>
      <c r="G42" s="6">
        <f t="shared" si="9"/>
        <v>252800</v>
      </c>
      <c r="H42" s="12">
        <f t="shared" si="10"/>
        <v>0.97232603510043736</v>
      </c>
      <c r="I42" s="10">
        <f t="shared" si="11"/>
        <v>1.3816999999999999</v>
      </c>
      <c r="J42" s="14">
        <f t="shared" si="12"/>
        <v>781.58425797060318</v>
      </c>
      <c r="K42" s="15">
        <f t="shared" si="4"/>
        <v>1.7815842579706032</v>
      </c>
      <c r="L42" s="6">
        <v>252.8</v>
      </c>
      <c r="N42">
        <v>0.38029534152011379</v>
      </c>
      <c r="O42">
        <v>1.8678381889154594</v>
      </c>
    </row>
    <row r="43" spans="3:15">
      <c r="C43" s="6">
        <v>369.5</v>
      </c>
      <c r="F43" s="10">
        <f t="shared" si="5"/>
        <v>1.3371036577498505</v>
      </c>
      <c r="G43" s="6">
        <f t="shared" si="9"/>
        <v>257800</v>
      </c>
      <c r="H43" s="12">
        <f t="shared" si="10"/>
        <v>0.97634440142376822</v>
      </c>
      <c r="I43" s="10">
        <f t="shared" si="11"/>
        <v>1.3694999999999999</v>
      </c>
      <c r="J43" s="14">
        <f t="shared" si="12"/>
        <v>767.40426873223805</v>
      </c>
      <c r="K43" s="15">
        <f t="shared" si="4"/>
        <v>1.7674042687322382</v>
      </c>
      <c r="L43" s="6">
        <v>257.8</v>
      </c>
      <c r="N43">
        <v>0.37620277182317674</v>
      </c>
      <c r="O43">
        <v>1.4339190944577296</v>
      </c>
    </row>
    <row r="44" spans="3:15">
      <c r="C44" s="6">
        <v>363.3</v>
      </c>
      <c r="F44" s="10">
        <f t="shared" si="5"/>
        <v>1.333166802017034</v>
      </c>
      <c r="G44" s="6">
        <f t="shared" si="9"/>
        <v>260000</v>
      </c>
      <c r="H44" s="12">
        <f t="shared" si="10"/>
        <v>0.97789686937360376</v>
      </c>
      <c r="I44" s="10">
        <f t="shared" si="11"/>
        <v>1.3633</v>
      </c>
      <c r="J44" s="14">
        <f t="shared" si="12"/>
        <v>759.24835645428948</v>
      </c>
      <c r="K44" s="15">
        <f t="shared" si="4"/>
        <v>1.7592483564542896</v>
      </c>
      <c r="L44" s="6">
        <v>260</v>
      </c>
      <c r="N44">
        <v>0.37057570389091099</v>
      </c>
      <c r="O44">
        <v>1.086783818891546</v>
      </c>
    </row>
    <row r="45" spans="3:15">
      <c r="C45" s="6">
        <v>288.60000000000002</v>
      </c>
      <c r="F45" s="10">
        <f t="shared" si="5"/>
        <v>1.3080604263478812</v>
      </c>
      <c r="G45" s="6">
        <f t="shared" si="9"/>
        <v>317700</v>
      </c>
      <c r="H45" s="12">
        <f t="shared" si="10"/>
        <v>1.015101991578365</v>
      </c>
      <c r="I45" s="10">
        <f t="shared" si="11"/>
        <v>1.2886</v>
      </c>
      <c r="J45" s="14">
        <f t="shared" si="12"/>
        <v>710.32395906173667</v>
      </c>
      <c r="K45" s="15">
        <f t="shared" si="4"/>
        <v>1.7103239590617365</v>
      </c>
      <c r="L45" s="6">
        <v>317.7</v>
      </c>
      <c r="N45">
        <v>0.36855851385243932</v>
      </c>
      <c r="O45">
        <v>1</v>
      </c>
    </row>
    <row r="46" spans="3:15">
      <c r="C46" s="6">
        <v>286.3</v>
      </c>
      <c r="F46" s="10">
        <f t="shared" si="5"/>
        <v>1.3062679608133216</v>
      </c>
      <c r="G46" s="6">
        <f t="shared" si="9"/>
        <v>319000</v>
      </c>
      <c r="H46" s="12">
        <f t="shared" si="10"/>
        <v>1.015523564342161</v>
      </c>
      <c r="I46" s="10">
        <f t="shared" si="11"/>
        <v>1.2863</v>
      </c>
      <c r="J46" s="14">
        <f t="shared" si="12"/>
        <v>707.2648537655906</v>
      </c>
      <c r="K46" s="15">
        <f t="shared" si="4"/>
        <v>1.7072648537655906</v>
      </c>
      <c r="L46" s="6">
        <v>319</v>
      </c>
    </row>
    <row r="47" spans="3:15">
      <c r="C47" s="6">
        <v>286.39999999999998</v>
      </c>
      <c r="F47" s="10">
        <f t="shared" si="5"/>
        <v>1.3065605286521689</v>
      </c>
      <c r="G47" s="6">
        <f t="shared" si="9"/>
        <v>319200</v>
      </c>
      <c r="H47" s="12">
        <f t="shared" si="10"/>
        <v>1.0156720527457781</v>
      </c>
      <c r="I47" s="10">
        <f t="shared" si="11"/>
        <v>1.2864</v>
      </c>
      <c r="J47" s="14">
        <f t="shared" si="12"/>
        <v>707.91316303184124</v>
      </c>
      <c r="K47" s="15">
        <f t="shared" si="4"/>
        <v>1.7079131630318414</v>
      </c>
      <c r="L47" s="6">
        <v>319.2</v>
      </c>
      <c r="N47" t="s">
        <v>45</v>
      </c>
    </row>
    <row r="48" spans="3:15" ht="18.75">
      <c r="C48" s="6">
        <v>280.3</v>
      </c>
      <c r="F48" s="10">
        <f t="shared" si="5"/>
        <v>1.3025545016468492</v>
      </c>
      <c r="G48" s="6">
        <f t="shared" si="9"/>
        <v>323700</v>
      </c>
      <c r="H48" s="12">
        <f t="shared" si="10"/>
        <v>1.0173822554454808</v>
      </c>
      <c r="I48" s="10">
        <f t="shared" si="11"/>
        <v>1.2803</v>
      </c>
      <c r="J48" s="14">
        <f t="shared" si="12"/>
        <v>701.73087261093031</v>
      </c>
      <c r="K48" s="15">
        <f t="shared" si="4"/>
        <v>1.7017308726109301</v>
      </c>
      <c r="L48" s="6">
        <v>323.7</v>
      </c>
      <c r="N48" t="s">
        <v>39</v>
      </c>
      <c r="O48" t="s">
        <v>37</v>
      </c>
    </row>
    <row r="49" spans="3:15">
      <c r="C49" s="6">
        <v>275</v>
      </c>
      <c r="F49" s="10">
        <f t="shared" si="5"/>
        <v>1.3001278095807234</v>
      </c>
      <c r="G49" s="6">
        <f t="shared" si="9"/>
        <v>329200</v>
      </c>
      <c r="H49" s="12">
        <f t="shared" si="10"/>
        <v>1.0197080859456655</v>
      </c>
      <c r="I49" s="10">
        <f t="shared" si="11"/>
        <v>1.2749999999999999</v>
      </c>
      <c r="J49" s="14">
        <f t="shared" si="12"/>
        <v>699.28130303560715</v>
      </c>
      <c r="K49" s="15">
        <f t="shared" si="4"/>
        <v>1.6992813030356073</v>
      </c>
      <c r="L49" s="6">
        <v>329.2</v>
      </c>
      <c r="N49">
        <v>0.6561011961650417</v>
      </c>
      <c r="O49">
        <v>3.2594293664201937</v>
      </c>
    </row>
    <row r="50" spans="3:15">
      <c r="C50" s="6">
        <v>274.8</v>
      </c>
      <c r="F50" s="10">
        <f t="shared" si="5"/>
        <v>1.3001765937897787</v>
      </c>
      <c r="G50" s="6">
        <f t="shared" si="9"/>
        <v>329600</v>
      </c>
      <c r="H50" s="12">
        <f t="shared" si="10"/>
        <v>1.0199063333776113</v>
      </c>
      <c r="I50" s="10">
        <f t="shared" si="11"/>
        <v>1.2747999999999999</v>
      </c>
      <c r="J50" s="14">
        <f t="shared" si="12"/>
        <v>699.56559256187552</v>
      </c>
      <c r="K50" s="15">
        <f t="shared" si="4"/>
        <v>1.6995655925618756</v>
      </c>
      <c r="L50" s="6">
        <v>329.6</v>
      </c>
      <c r="N50">
        <v>0.65293191355875979</v>
      </c>
      <c r="O50">
        <v>2.8828578053501612</v>
      </c>
    </row>
    <row r="51" spans="3:15">
      <c r="C51" s="6">
        <v>269.39999999999998</v>
      </c>
      <c r="F51" s="10">
        <f t="shared" si="5"/>
        <v>1.2959849074520711</v>
      </c>
      <c r="G51" s="6">
        <f t="shared" si="9"/>
        <v>333200</v>
      </c>
      <c r="H51" s="12">
        <f t="shared" si="10"/>
        <v>1.020942892273571</v>
      </c>
      <c r="I51" s="10">
        <f t="shared" si="11"/>
        <v>1.2694000000000001</v>
      </c>
      <c r="J51" s="14">
        <f t="shared" si="12"/>
        <v>692.85397588369983</v>
      </c>
      <c r="K51" s="15">
        <f t="shared" si="4"/>
        <v>1.6928539758836998</v>
      </c>
      <c r="L51" s="6">
        <v>333.2</v>
      </c>
      <c r="N51" s="20">
        <v>0.6488102563374526</v>
      </c>
      <c r="O51" s="23">
        <v>2.5062862442801292</v>
      </c>
    </row>
    <row r="52" spans="3:15">
      <c r="C52" s="6">
        <v>265</v>
      </c>
      <c r="F52" s="10">
        <f t="shared" si="5"/>
        <v>1.2925990365390674</v>
      </c>
      <c r="G52" s="6">
        <f t="shared" si="9"/>
        <v>336300</v>
      </c>
      <c r="H52" s="12">
        <f t="shared" si="10"/>
        <v>1.021817420188986</v>
      </c>
      <c r="I52" s="10">
        <f t="shared" si="11"/>
        <v>1.2650000000000001</v>
      </c>
      <c r="J52" s="14">
        <f t="shared" si="12"/>
        <v>687.5539684244153</v>
      </c>
      <c r="K52" s="15">
        <f t="shared" si="4"/>
        <v>1.6875539684244152</v>
      </c>
      <c r="L52" s="6">
        <v>336.3</v>
      </c>
      <c r="N52" s="20">
        <v>0.64323103401950654</v>
      </c>
      <c r="O52" s="23">
        <v>2.1297146832100968</v>
      </c>
    </row>
    <row r="53" spans="3:15">
      <c r="C53" s="6">
        <v>264.7</v>
      </c>
      <c r="F53" s="10">
        <f t="shared" si="5"/>
        <v>1.2940281222139218</v>
      </c>
      <c r="G53" s="6">
        <f t="shared" si="9"/>
        <v>338900</v>
      </c>
      <c r="H53" s="12">
        <f t="shared" si="10"/>
        <v>1.0231897858890819</v>
      </c>
      <c r="I53" s="10">
        <f t="shared" si="11"/>
        <v>1.2646999999999999</v>
      </c>
      <c r="J53" s="14">
        <f t="shared" si="12"/>
        <v>691.85653117623201</v>
      </c>
      <c r="K53" s="15">
        <f t="shared" si="4"/>
        <v>1.6918565311762319</v>
      </c>
      <c r="L53" s="6">
        <v>338.9</v>
      </c>
      <c r="N53">
        <v>0.63525500058980022</v>
      </c>
      <c r="O53">
        <v>1.7531431221400646</v>
      </c>
    </row>
    <row r="54" spans="3:15">
      <c r="C54" s="6">
        <v>261.10000000000002</v>
      </c>
      <c r="F54" s="10">
        <f t="shared" si="5"/>
        <v>1.2913919988665805</v>
      </c>
      <c r="G54" s="6">
        <f t="shared" si="9"/>
        <v>341800</v>
      </c>
      <c r="H54" s="12">
        <f t="shared" si="10"/>
        <v>1.024020298839569</v>
      </c>
      <c r="I54" s="10">
        <f t="shared" si="11"/>
        <v>1.2610999999999999</v>
      </c>
      <c r="J54" s="14">
        <f t="shared" si="12"/>
        <v>688.08093954763751</v>
      </c>
      <c r="K54" s="15">
        <f t="shared" si="4"/>
        <v>1.6880809395476375</v>
      </c>
      <c r="L54" s="6">
        <v>341.8</v>
      </c>
      <c r="N54">
        <v>0.62291515863068248</v>
      </c>
      <c r="O54">
        <v>1.3765715610700324</v>
      </c>
    </row>
    <row r="55" spans="3:15">
      <c r="C55" s="6">
        <v>251.7</v>
      </c>
      <c r="F55" s="10">
        <f t="shared" si="5"/>
        <v>1.2848321341907818</v>
      </c>
      <c r="G55" s="6">
        <f t="shared" si="9"/>
        <v>350400</v>
      </c>
      <c r="H55" s="12">
        <f t="shared" si="10"/>
        <v>1.0264697085489987</v>
      </c>
      <c r="I55" s="10">
        <f t="shared" si="11"/>
        <v>1.2517</v>
      </c>
      <c r="J55" s="14">
        <f t="shared" si="12"/>
        <v>679.67986608117121</v>
      </c>
      <c r="K55" s="15">
        <f t="shared" si="4"/>
        <v>1.6796798660811714</v>
      </c>
      <c r="L55" s="6">
        <v>350.4</v>
      </c>
      <c r="N55">
        <v>0.60682050886125416</v>
      </c>
      <c r="O55">
        <v>1.0753143122140065</v>
      </c>
    </row>
    <row r="56" spans="3:15">
      <c r="C56" s="6">
        <v>249</v>
      </c>
      <c r="F56" s="10">
        <f t="shared" si="5"/>
        <v>1.2822632603045176</v>
      </c>
      <c r="G56" s="6">
        <f t="shared" si="9"/>
        <v>351900</v>
      </c>
      <c r="H56" s="12">
        <f t="shared" si="10"/>
        <v>1.0266319137746338</v>
      </c>
      <c r="I56" s="10">
        <f t="shared" si="11"/>
        <v>1.2490000000000001</v>
      </c>
      <c r="J56" s="14">
        <f t="shared" si="12"/>
        <v>675.25432417438185</v>
      </c>
      <c r="K56" s="15">
        <f t="shared" si="4"/>
        <v>1.6752543241743818</v>
      </c>
      <c r="L56" s="6">
        <v>351.9</v>
      </c>
      <c r="N56">
        <v>0.60128164957175989</v>
      </c>
      <c r="O56">
        <v>1</v>
      </c>
    </row>
    <row r="57" spans="3:15">
      <c r="C57" s="6">
        <v>247.4</v>
      </c>
      <c r="F57" s="10">
        <f t="shared" si="5"/>
        <v>1.2814551366432874</v>
      </c>
      <c r="G57" s="6">
        <f t="shared" si="9"/>
        <v>354000</v>
      </c>
      <c r="H57" s="12">
        <f t="shared" si="10"/>
        <v>1.0273008951765972</v>
      </c>
      <c r="I57" s="10">
        <f t="shared" si="11"/>
        <v>1.2474000000000001</v>
      </c>
      <c r="J57" s="14">
        <f t="shared" si="12"/>
        <v>674.92154869227591</v>
      </c>
      <c r="K57" s="15">
        <f t="shared" si="4"/>
        <v>1.6749215486922759</v>
      </c>
      <c r="L57" s="6">
        <v>354</v>
      </c>
    </row>
    <row r="58" spans="3:15">
      <c r="C58" s="6">
        <v>232.7</v>
      </c>
      <c r="F58" s="10">
        <f t="shared" si="5"/>
        <v>1.2690715599244276</v>
      </c>
      <c r="G58" s="6">
        <f t="shared" si="9"/>
        <v>366000</v>
      </c>
      <c r="H58" s="12">
        <f t="shared" si="10"/>
        <v>1.0295056055199381</v>
      </c>
      <c r="I58" s="10">
        <f t="shared" si="11"/>
        <v>1.2326999999999999</v>
      </c>
      <c r="J58" s="14">
        <f t="shared" si="12"/>
        <v>656.78720051799155</v>
      </c>
      <c r="K58" s="15">
        <f t="shared" si="4"/>
        <v>1.6567872005179916</v>
      </c>
      <c r="L58" s="6">
        <v>366</v>
      </c>
      <c r="N58" t="s">
        <v>46</v>
      </c>
    </row>
    <row r="59" spans="3:15" ht="18.75">
      <c r="C59" s="6">
        <v>228.2</v>
      </c>
      <c r="F59" s="10">
        <f t="shared" si="5"/>
        <v>1.2650024936573145</v>
      </c>
      <c r="G59" s="6">
        <f t="shared" si="9"/>
        <v>369500</v>
      </c>
      <c r="H59" s="12">
        <f t="shared" si="10"/>
        <v>1.0299645771513717</v>
      </c>
      <c r="I59" s="10">
        <f t="shared" si="11"/>
        <v>1.2282</v>
      </c>
      <c r="J59" s="14">
        <f t="shared" si="12"/>
        <v>650.50887253926589</v>
      </c>
      <c r="K59" s="15">
        <f t="shared" si="4"/>
        <v>1.650508872539266</v>
      </c>
      <c r="L59" s="6">
        <v>369.5</v>
      </c>
      <c r="N59" t="s">
        <v>39</v>
      </c>
      <c r="O59" t="s">
        <v>37</v>
      </c>
    </row>
    <row r="60" spans="3:15">
      <c r="C60" s="6">
        <v>227.4</v>
      </c>
      <c r="F60" s="10">
        <f t="shared" si="5"/>
        <v>1.2655084577427425</v>
      </c>
      <c r="G60" s="6">
        <f t="shared" si="9"/>
        <v>372600</v>
      </c>
      <c r="H60" s="12">
        <f t="shared" si="10"/>
        <v>1.0310481161338947</v>
      </c>
      <c r="I60" s="10">
        <f t="shared" si="11"/>
        <v>1.2274</v>
      </c>
      <c r="J60" s="14">
        <f t="shared" si="12"/>
        <v>653.95044820523788</v>
      </c>
      <c r="K60" s="15">
        <f t="shared" si="4"/>
        <v>1.6539504482052378</v>
      </c>
      <c r="L60" s="6">
        <v>372.6</v>
      </c>
      <c r="N60">
        <v>0.84994851096067825</v>
      </c>
      <c r="O60">
        <v>3.6144254524486725</v>
      </c>
    </row>
    <row r="61" spans="3:15">
      <c r="C61" s="6">
        <v>226.4</v>
      </c>
      <c r="F61" s="10">
        <f t="shared" si="5"/>
        <v>1.2653711920962665</v>
      </c>
      <c r="G61" s="6">
        <f t="shared" si="9"/>
        <v>375000</v>
      </c>
      <c r="H61" s="12">
        <f t="shared" si="10"/>
        <v>1.0317769015788214</v>
      </c>
      <c r="I61" s="10">
        <f t="shared" si="11"/>
        <v>1.2263999999999999</v>
      </c>
      <c r="J61" s="14">
        <f t="shared" si="12"/>
        <v>655.51969356444317</v>
      </c>
      <c r="K61" s="15">
        <f t="shared" si="4"/>
        <v>1.6555196935644432</v>
      </c>
      <c r="L61" s="6">
        <v>375</v>
      </c>
      <c r="N61">
        <v>0.84136002449457481</v>
      </c>
      <c r="O61">
        <v>2.9608190893365043</v>
      </c>
    </row>
    <row r="62" spans="3:15">
      <c r="C62" s="6">
        <v>222</v>
      </c>
      <c r="F62" s="10">
        <f t="shared" si="5"/>
        <v>1.2613935564044905</v>
      </c>
      <c r="G62" s="6">
        <f t="shared" si="9"/>
        <v>378800</v>
      </c>
      <c r="H62" s="12">
        <f t="shared" si="10"/>
        <v>1.0322369528678319</v>
      </c>
      <c r="I62" s="10">
        <f t="shared" si="11"/>
        <v>1.222</v>
      </c>
      <c r="J62" s="14">
        <f t="shared" si="12"/>
        <v>649.74201354993772</v>
      </c>
      <c r="K62" s="15">
        <f t="shared" si="4"/>
        <v>1.6497420135499379</v>
      </c>
      <c r="L62" s="6">
        <v>378.8</v>
      </c>
      <c r="N62">
        <v>0.83546741693867455</v>
      </c>
      <c r="O62">
        <v>2.6340159077804204</v>
      </c>
    </row>
    <row r="63" spans="3:15">
      <c r="C63" s="6">
        <v>220.8</v>
      </c>
      <c r="F63" s="10">
        <f t="shared" si="5"/>
        <v>1.261779373632083</v>
      </c>
      <c r="G63" s="6">
        <f t="shared" si="9"/>
        <v>383100</v>
      </c>
      <c r="H63" s="12">
        <f t="shared" si="10"/>
        <v>1.0335676389515751</v>
      </c>
      <c r="I63" s="10">
        <f t="shared" si="11"/>
        <v>1.2208000000000001</v>
      </c>
      <c r="J63" s="14">
        <f t="shared" si="12"/>
        <v>654.15597336270969</v>
      </c>
      <c r="K63" s="15">
        <f t="shared" si="4"/>
        <v>1.6541559733627098</v>
      </c>
      <c r="L63" s="6">
        <v>383.1</v>
      </c>
      <c r="N63">
        <v>0.82790550262571538</v>
      </c>
      <c r="O63">
        <v>2.3072127262243365</v>
      </c>
    </row>
    <row r="64" spans="3:15">
      <c r="C64" s="6">
        <v>220.1</v>
      </c>
      <c r="F64" s="10">
        <f t="shared" si="5"/>
        <v>1.2613469974456559</v>
      </c>
      <c r="G64" s="6">
        <f t="shared" si="9"/>
        <v>384200</v>
      </c>
      <c r="H64" s="12">
        <f t="shared" si="10"/>
        <v>1.0338062432961692</v>
      </c>
      <c r="I64" s="10">
        <f t="shared" si="11"/>
        <v>1.2201</v>
      </c>
      <c r="J64" s="14">
        <f t="shared" si="12"/>
        <v>654.11880143623819</v>
      </c>
      <c r="K64" s="15">
        <f t="shared" si="4"/>
        <v>1.6541188014362382</v>
      </c>
      <c r="L64" s="6">
        <v>384.2</v>
      </c>
      <c r="N64">
        <v>0.81784788467127201</v>
      </c>
      <c r="O64">
        <v>1.9804095446682521</v>
      </c>
    </row>
    <row r="65" spans="1:15">
      <c r="C65" s="6"/>
      <c r="F65" s="10"/>
      <c r="G65" s="6"/>
      <c r="H65" s="12"/>
      <c r="I65" s="10"/>
      <c r="J65" s="14"/>
      <c r="K65" s="15"/>
      <c r="L65" s="6"/>
      <c r="N65">
        <v>0.80381488101475385</v>
      </c>
      <c r="O65">
        <v>1.6536063631121682</v>
      </c>
    </row>
    <row r="66" spans="1:15">
      <c r="A66" t="s">
        <v>54</v>
      </c>
      <c r="C66" s="6">
        <v>1965.7</v>
      </c>
      <c r="F66" s="10">
        <f t="shared" si="5"/>
        <v>3.0290153320982998</v>
      </c>
      <c r="G66" s="6">
        <f t="shared" si="9"/>
        <v>223700</v>
      </c>
      <c r="H66" s="12">
        <f t="shared" si="10"/>
        <v>1.0213492032566678</v>
      </c>
      <c r="I66" s="10">
        <f t="shared" si="11"/>
        <v>2.9657</v>
      </c>
      <c r="J66" s="14">
        <f t="shared" si="12"/>
        <v>3706.3142380886075</v>
      </c>
      <c r="K66" s="15">
        <f t="shared" si="4"/>
        <v>4.7063142380886074</v>
      </c>
      <c r="L66" s="6">
        <v>223.7</v>
      </c>
      <c r="N66">
        <v>0.78286897527073895</v>
      </c>
      <c r="O66">
        <v>1.3268031815560841</v>
      </c>
    </row>
    <row r="67" spans="1:15">
      <c r="C67" s="6">
        <v>1876.1</v>
      </c>
      <c r="F67" s="10">
        <f t="shared" si="5"/>
        <v>2.943920897810103</v>
      </c>
      <c r="G67" s="6">
        <f t="shared" si="9"/>
        <v>226200</v>
      </c>
      <c r="H67" s="12">
        <f t="shared" si="10"/>
        <v>1.0235808552588932</v>
      </c>
      <c r="I67" s="10">
        <f t="shared" si="11"/>
        <v>2.8761000000000001</v>
      </c>
      <c r="J67" s="14">
        <f t="shared" si="12"/>
        <v>3562.5342303482989</v>
      </c>
      <c r="K67" s="15">
        <f t="shared" si="4"/>
        <v>4.562534230348299</v>
      </c>
      <c r="L67" s="6">
        <v>226.2</v>
      </c>
      <c r="N67">
        <v>0.75685991742577996</v>
      </c>
      <c r="O67">
        <v>1.0653606363112169</v>
      </c>
    </row>
    <row r="68" spans="1:15">
      <c r="C68" s="6">
        <v>1878.3</v>
      </c>
      <c r="F68" s="10">
        <f t="shared" si="5"/>
        <v>2.9841851285367955</v>
      </c>
      <c r="G68" s="6">
        <f t="shared" si="9"/>
        <v>233600</v>
      </c>
      <c r="H68" s="12">
        <f t="shared" si="10"/>
        <v>1.0367873844063495</v>
      </c>
      <c r="I68" s="10">
        <f t="shared" si="11"/>
        <v>2.8782999999999999</v>
      </c>
      <c r="J68" s="14">
        <f t="shared" si="12"/>
        <v>3642.3282723756506</v>
      </c>
      <c r="K68" s="15">
        <f t="shared" si="4"/>
        <v>4.64232827237565</v>
      </c>
      <c r="L68" s="6">
        <v>233.6</v>
      </c>
      <c r="N68">
        <v>0.74823269225128808</v>
      </c>
      <c r="O68">
        <v>1</v>
      </c>
    </row>
    <row r="69" spans="1:15">
      <c r="C69" s="6">
        <v>1875</v>
      </c>
      <c r="F69" s="10">
        <f t="shared" si="5"/>
        <v>2.9864398341898175</v>
      </c>
      <c r="G69" s="6">
        <f t="shared" si="9"/>
        <v>234800</v>
      </c>
      <c r="H69" s="12">
        <f t="shared" si="10"/>
        <v>1.0387616814573277</v>
      </c>
      <c r="I69" s="10">
        <f t="shared" si="11"/>
        <v>2.875</v>
      </c>
      <c r="J69" s="14">
        <f t="shared" si="12"/>
        <v>3648.3195321363946</v>
      </c>
      <c r="K69" s="15">
        <f t="shared" si="4"/>
        <v>4.6483195321363944</v>
      </c>
      <c r="L69" s="6">
        <v>234.8</v>
      </c>
    </row>
    <row r="70" spans="1:15">
      <c r="C70" s="6">
        <v>1816.7</v>
      </c>
      <c r="F70" s="10">
        <f t="shared" si="5"/>
        <v>2.945667726331787</v>
      </c>
      <c r="G70" s="6">
        <f t="shared" si="9"/>
        <v>240000</v>
      </c>
      <c r="H70" s="12">
        <f t="shared" si="10"/>
        <v>1.0457868166051716</v>
      </c>
      <c r="I70" s="10">
        <f t="shared" si="11"/>
        <v>2.8167</v>
      </c>
      <c r="J70" s="14">
        <f t="shared" si="12"/>
        <v>3587.3783405272598</v>
      </c>
      <c r="K70" s="15">
        <f t="shared" si="4"/>
        <v>4.5873783405272599</v>
      </c>
      <c r="L70" s="6">
        <v>240</v>
      </c>
      <c r="N70" t="s">
        <v>47</v>
      </c>
    </row>
    <row r="71" spans="1:15" ht="18.75">
      <c r="C71" s="6">
        <v>1816.3</v>
      </c>
      <c r="F71" s="10">
        <f t="shared" si="5"/>
        <v>2.9438212479772803</v>
      </c>
      <c r="G71" s="6">
        <f t="shared" si="9"/>
        <v>239700</v>
      </c>
      <c r="H71" s="12">
        <f t="shared" si="10"/>
        <v>1.0452797102500728</v>
      </c>
      <c r="I71" s="10">
        <f t="shared" si="11"/>
        <v>2.8163</v>
      </c>
      <c r="J71" s="14">
        <f t="shared" si="12"/>
        <v>3583.5393768661647</v>
      </c>
      <c r="K71" s="15">
        <f t="shared" si="4"/>
        <v>4.583539376866165</v>
      </c>
      <c r="L71" s="6">
        <v>239.7</v>
      </c>
      <c r="N71" t="s">
        <v>39</v>
      </c>
      <c r="O71" t="s">
        <v>37</v>
      </c>
    </row>
    <row r="72" spans="1:15">
      <c r="C72" s="6">
        <v>1770.2</v>
      </c>
      <c r="F72" s="10">
        <f t="shared" si="5"/>
        <v>2.9219580713625275</v>
      </c>
      <c r="G72" s="6">
        <f t="shared" si="9"/>
        <v>246500</v>
      </c>
      <c r="H72" s="12">
        <f t="shared" si="10"/>
        <v>1.0547823519466202</v>
      </c>
      <c r="I72" s="10">
        <f t="shared" si="11"/>
        <v>2.7702</v>
      </c>
      <c r="J72" s="14">
        <f t="shared" si="12"/>
        <v>3560.5678285719714</v>
      </c>
      <c r="K72" s="15">
        <f t="shared" si="4"/>
        <v>4.5605678285719708</v>
      </c>
      <c r="L72" s="6">
        <v>246.5</v>
      </c>
      <c r="N72">
        <v>1.066283824312706</v>
      </c>
      <c r="O72">
        <v>2.9690365478596443</v>
      </c>
    </row>
    <row r="73" spans="1:15">
      <c r="C73" s="6">
        <v>1788.9</v>
      </c>
      <c r="F73" s="10">
        <f t="shared" si="5"/>
        <v>3.0073596152301234</v>
      </c>
      <c r="G73" s="6">
        <f t="shared" si="9"/>
        <v>261899.99999999997</v>
      </c>
      <c r="H73" s="12">
        <f t="shared" si="10"/>
        <v>1.0783318208720727</v>
      </c>
      <c r="I73" s="10">
        <f t="shared" si="11"/>
        <v>2.7888999999999999</v>
      </c>
      <c r="J73" s="14">
        <f t="shared" si="12"/>
        <v>3758.7535726726405</v>
      </c>
      <c r="K73" s="15">
        <f t="shared" si="4"/>
        <v>4.7587535726726404</v>
      </c>
      <c r="L73" s="6">
        <v>261.89999999999998</v>
      </c>
      <c r="N73">
        <v>1.0494607471543691</v>
      </c>
      <c r="O73">
        <v>2.4767774108947336</v>
      </c>
    </row>
    <row r="74" spans="1:15">
      <c r="C74" s="6">
        <v>1790</v>
      </c>
      <c r="F74" s="10">
        <f t="shared" si="5"/>
        <v>3.0141373008892698</v>
      </c>
      <c r="G74" s="6">
        <f t="shared" si="9"/>
        <v>263300</v>
      </c>
      <c r="H74" s="12">
        <f t="shared" si="10"/>
        <v>1.0803359501395231</v>
      </c>
      <c r="I74" s="10">
        <f t="shared" si="11"/>
        <v>2.79</v>
      </c>
      <c r="J74" s="14">
        <f t="shared" si="12"/>
        <v>3776.0221711111794</v>
      </c>
      <c r="K74" s="15">
        <f t="shared" si="4"/>
        <v>4.7760221711111797</v>
      </c>
      <c r="L74" s="6">
        <v>263.3</v>
      </c>
      <c r="N74">
        <v>1.0382648223694533</v>
      </c>
      <c r="O74">
        <v>2.230647842412278</v>
      </c>
    </row>
    <row r="75" spans="1:15">
      <c r="C75" s="6">
        <v>1516.9</v>
      </c>
      <c r="F75" s="10">
        <f t="shared" si="5"/>
        <v>2.7818937719120602</v>
      </c>
      <c r="G75" s="6">
        <f t="shared" si="9"/>
        <v>291800</v>
      </c>
      <c r="H75" s="12">
        <f t="shared" si="10"/>
        <v>1.105285776912893</v>
      </c>
      <c r="I75" s="10">
        <f t="shared" si="11"/>
        <v>2.5169000000000001</v>
      </c>
      <c r="J75" s="14">
        <f t="shared" si="12"/>
        <v>3469.1922247937046</v>
      </c>
      <c r="K75" s="15">
        <f t="shared" si="4"/>
        <v>4.469192224793705</v>
      </c>
      <c r="L75" s="6">
        <v>291.8</v>
      </c>
      <c r="N75" s="20">
        <v>1.0242917519444357</v>
      </c>
      <c r="O75" s="23">
        <v>1.9845182739298222</v>
      </c>
    </row>
    <row r="76" spans="1:15">
      <c r="C76" s="6">
        <v>1479.2</v>
      </c>
      <c r="F76" s="10">
        <f t="shared" si="5"/>
        <v>2.7723946124148915</v>
      </c>
      <c r="G76" s="6">
        <f t="shared" si="9"/>
        <v>305700</v>
      </c>
      <c r="H76" s="12">
        <f t="shared" si="10"/>
        <v>1.1182617830005208</v>
      </c>
      <c r="I76" s="10">
        <f t="shared" si="11"/>
        <v>2.4792000000000001</v>
      </c>
      <c r="J76" s="14">
        <f t="shared" si="12"/>
        <v>3518.9438468899561</v>
      </c>
      <c r="K76" s="15">
        <f t="shared" ref="K76:K139" si="13">J76/1000 + 1</f>
        <v>4.5189438468899557</v>
      </c>
      <c r="L76" s="6">
        <v>305.7</v>
      </c>
      <c r="N76" s="20">
        <v>1.0063619303241216</v>
      </c>
      <c r="O76" s="23">
        <v>1.7383887054473668</v>
      </c>
    </row>
    <row r="77" spans="1:15">
      <c r="C77" s="6">
        <v>1464.3</v>
      </c>
      <c r="F77" s="10">
        <f t="shared" si="5"/>
        <v>2.7573900601907675</v>
      </c>
      <c r="G77" s="6">
        <f t="shared" si="9"/>
        <v>307100</v>
      </c>
      <c r="H77" s="12">
        <f t="shared" si="10"/>
        <v>1.1189344074141816</v>
      </c>
      <c r="I77" s="10">
        <f t="shared" si="11"/>
        <v>2.4642999999999997</v>
      </c>
      <c r="J77" s="14">
        <f t="shared" si="12"/>
        <v>3497.3509572887078</v>
      </c>
      <c r="K77" s="15">
        <f t="shared" si="13"/>
        <v>4.4973509572887078</v>
      </c>
      <c r="L77" s="6">
        <v>307.10000000000002</v>
      </c>
      <c r="N77" s="20">
        <v>0.98251750694455631</v>
      </c>
      <c r="O77" s="23">
        <v>1.4922591369649112</v>
      </c>
    </row>
    <row r="78" spans="1:15">
      <c r="C78" s="6">
        <v>1305.5999999999999</v>
      </c>
      <c r="F78" s="10">
        <f t="shared" si="5"/>
        <v>2.6388955181295497</v>
      </c>
      <c r="G78" s="6">
        <f t="shared" si="9"/>
        <v>347100</v>
      </c>
      <c r="H78" s="12">
        <f t="shared" si="10"/>
        <v>1.1445591247959532</v>
      </c>
      <c r="I78" s="10">
        <f t="shared" si="11"/>
        <v>2.3056000000000001</v>
      </c>
      <c r="J78" s="14">
        <f t="shared" si="12"/>
        <v>3492.7563347339319</v>
      </c>
      <c r="K78" s="15">
        <f t="shared" si="13"/>
        <v>4.4927563347339321</v>
      </c>
      <c r="L78" s="6">
        <v>347.1</v>
      </c>
      <c r="N78" s="20">
        <v>0.94925381002303966</v>
      </c>
      <c r="O78" s="23">
        <v>1.2461295684824556</v>
      </c>
    </row>
    <row r="79" spans="1:15">
      <c r="C79" s="6">
        <v>1306.3</v>
      </c>
      <c r="F79" s="10">
        <f t="shared" si="5"/>
        <v>2.6363746641377137</v>
      </c>
      <c r="G79" s="6">
        <f t="shared" si="9"/>
        <v>345100</v>
      </c>
      <c r="H79" s="12">
        <f t="shared" si="10"/>
        <v>1.1431187027436644</v>
      </c>
      <c r="I79" s="10">
        <f t="shared" si="11"/>
        <v>2.3063000000000002</v>
      </c>
      <c r="J79" s="14">
        <f t="shared" si="12"/>
        <v>3474.8705047782146</v>
      </c>
      <c r="K79" s="15">
        <f t="shared" si="13"/>
        <v>4.4748705047782149</v>
      </c>
      <c r="L79" s="6">
        <v>345.1</v>
      </c>
      <c r="N79" s="20">
        <v>0.91140643701221713</v>
      </c>
      <c r="O79" s="23">
        <v>1.0492259136964912</v>
      </c>
    </row>
    <row r="80" spans="1:15">
      <c r="C80" s="6"/>
      <c r="F80" s="10"/>
      <c r="G80" s="6"/>
      <c r="H80" s="12"/>
      <c r="I80" s="10"/>
      <c r="J80" s="14"/>
      <c r="K80" s="15"/>
      <c r="L80" s="6"/>
      <c r="N80" s="20">
        <v>0.89961575436267449</v>
      </c>
      <c r="O80" s="23">
        <v>1</v>
      </c>
    </row>
    <row r="81" spans="1:15">
      <c r="C81" s="6"/>
      <c r="F81" s="10"/>
      <c r="G81" s="6"/>
      <c r="H81" s="12"/>
      <c r="I81" s="10"/>
      <c r="J81" s="14"/>
      <c r="K81" s="15"/>
      <c r="L81" s="6"/>
    </row>
    <row r="82" spans="1:15">
      <c r="A82" t="s">
        <v>55</v>
      </c>
      <c r="C82" s="6">
        <v>720.6</v>
      </c>
      <c r="F82" s="10">
        <f t="shared" si="5"/>
        <v>1.8883342839291513</v>
      </c>
      <c r="G82" s="6">
        <f t="shared" si="9"/>
        <v>349100</v>
      </c>
      <c r="H82" s="12">
        <f t="shared" si="10"/>
        <v>1.0974859257986465</v>
      </c>
      <c r="I82" s="10">
        <f t="shared" si="11"/>
        <v>1.7206000000000001</v>
      </c>
      <c r="J82" s="14">
        <f t="shared" si="12"/>
        <v>1938.7189488859756</v>
      </c>
      <c r="K82" s="15">
        <f t="shared" si="13"/>
        <v>2.9387189488859757</v>
      </c>
      <c r="L82" s="6">
        <v>349.1</v>
      </c>
    </row>
    <row r="83" spans="1:15">
      <c r="C83" s="6">
        <v>718.5</v>
      </c>
      <c r="F83" s="10">
        <f t="shared" ref="F83:F146" si="14">C83/1000*O$12/(O$12-Q$12)*(1-EXP((Q$12-O$12)*G83))-EXP(-O$12*G83)+1</f>
        <v>1.8877888423524323</v>
      </c>
      <c r="G83" s="6">
        <f t="shared" si="9"/>
        <v>351100</v>
      </c>
      <c r="H83" s="12">
        <f t="shared" si="10"/>
        <v>1.0985096551367077</v>
      </c>
      <c r="I83" s="10">
        <f t="shared" si="11"/>
        <v>1.7185000000000001</v>
      </c>
      <c r="J83" s="14">
        <f t="shared" si="12"/>
        <v>1944.0606935969008</v>
      </c>
      <c r="K83" s="15">
        <f t="shared" si="13"/>
        <v>2.9440606935969011</v>
      </c>
      <c r="L83" s="6">
        <v>351.1</v>
      </c>
      <c r="N83" t="s">
        <v>48</v>
      </c>
    </row>
    <row r="84" spans="1:15" ht="18.75">
      <c r="C84" s="6">
        <v>734.2</v>
      </c>
      <c r="F84" s="10">
        <f t="shared" si="14"/>
        <v>1.9108560666421124</v>
      </c>
      <c r="G84" s="6">
        <f t="shared" si="9"/>
        <v>353700</v>
      </c>
      <c r="H84" s="12">
        <f t="shared" si="10"/>
        <v>1.1018660285100406</v>
      </c>
      <c r="I84" s="10">
        <f t="shared" si="11"/>
        <v>1.7342</v>
      </c>
      <c r="J84" s="14">
        <f t="shared" si="12"/>
        <v>2001.2374056766882</v>
      </c>
      <c r="K84" s="15">
        <f t="shared" si="13"/>
        <v>3.0012374056766884</v>
      </c>
      <c r="L84" s="6">
        <v>353.7</v>
      </c>
      <c r="N84" t="s">
        <v>39</v>
      </c>
      <c r="O84" t="s">
        <v>37</v>
      </c>
    </row>
    <row r="85" spans="1:15">
      <c r="C85" s="6">
        <v>840.1</v>
      </c>
      <c r="F85" s="10">
        <f t="shared" si="14"/>
        <v>2.0545764344859121</v>
      </c>
      <c r="G85" s="6">
        <f t="shared" ref="G85" si="15">1000*L85</f>
        <v>359600</v>
      </c>
      <c r="H85" s="12">
        <f t="shared" si="10"/>
        <v>1.116556944995333</v>
      </c>
      <c r="I85" s="10">
        <f t="shared" si="11"/>
        <v>1.8401000000000001</v>
      </c>
      <c r="J85" s="14">
        <f t="shared" si="12"/>
        <v>2328.5171609880163</v>
      </c>
      <c r="K85" s="15">
        <f t="shared" si="13"/>
        <v>3.3285171609880164</v>
      </c>
      <c r="L85" s="6">
        <v>359.6</v>
      </c>
      <c r="N85">
        <v>1.1758850424791003</v>
      </c>
      <c r="O85">
        <v>2.2869748168814805</v>
      </c>
    </row>
    <row r="86" spans="1:15">
      <c r="C86" s="20"/>
      <c r="D86" s="20"/>
      <c r="E86" s="20"/>
      <c r="F86" s="10"/>
      <c r="G86" s="20"/>
      <c r="H86" s="12"/>
      <c r="I86" s="10"/>
      <c r="J86" s="14"/>
      <c r="K86" s="15"/>
      <c r="N86">
        <v>1.1502953659713835</v>
      </c>
      <c r="O86">
        <v>1.9652311126611106</v>
      </c>
    </row>
    <row r="87" spans="1:15">
      <c r="A87" t="s">
        <v>57</v>
      </c>
      <c r="C87" s="6">
        <v>1004.2</v>
      </c>
      <c r="D87" s="20"/>
      <c r="E87" s="20"/>
      <c r="F87" s="10">
        <f t="shared" si="14"/>
        <v>3.8190134725879177E-2</v>
      </c>
      <c r="G87" s="6">
        <v>2089.1999999999998</v>
      </c>
      <c r="H87" s="12">
        <f t="shared" ref="H87:H149" si="16">F87/I87</f>
        <v>1.9055051754255651E-2</v>
      </c>
      <c r="I87" s="10">
        <f t="shared" ref="I87:I149" si="17">C87/1000+1</f>
        <v>2.0042</v>
      </c>
      <c r="J87" s="14">
        <f t="shared" ref="J87:J149" si="18">C87*EXP(G87*Q$12)</f>
        <v>1010.1654068657474</v>
      </c>
      <c r="K87" s="15">
        <f t="shared" si="13"/>
        <v>2.0101654068657471</v>
      </c>
      <c r="N87">
        <v>1.1340782669089093</v>
      </c>
      <c r="O87">
        <v>1.8043592605509255</v>
      </c>
    </row>
    <row r="88" spans="1:15">
      <c r="C88" s="6">
        <v>1003.4</v>
      </c>
      <c r="D88" s="20"/>
      <c r="E88" s="20"/>
      <c r="F88" s="10">
        <f t="shared" si="14"/>
        <v>5.1274603908620264E-2</v>
      </c>
      <c r="G88" s="6">
        <v>2814</v>
      </c>
      <c r="H88" s="12">
        <f t="shared" si="16"/>
        <v>2.5593792507048151E-2</v>
      </c>
      <c r="I88" s="10">
        <f t="shared" si="17"/>
        <v>2.0034000000000001</v>
      </c>
      <c r="J88" s="14">
        <f t="shared" si="18"/>
        <v>1011.4368291876126</v>
      </c>
      <c r="K88" s="15">
        <f t="shared" si="13"/>
        <v>2.0114368291876126</v>
      </c>
      <c r="N88">
        <v>1.1146863643783524</v>
      </c>
      <c r="O88">
        <v>1.6434874084407403</v>
      </c>
    </row>
    <row r="89" spans="1:15">
      <c r="C89" s="6">
        <v>991.1</v>
      </c>
      <c r="D89" s="20"/>
      <c r="E89" s="20"/>
      <c r="F89" s="10">
        <f t="shared" si="14"/>
        <v>0.1024985115541549</v>
      </c>
      <c r="G89" s="6">
        <v>5724.1</v>
      </c>
      <c r="H89" s="12">
        <f t="shared" si="16"/>
        <v>5.147833436500171E-2</v>
      </c>
      <c r="I89" s="10">
        <f t="shared" si="17"/>
        <v>1.9910999999999999</v>
      </c>
      <c r="J89" s="14">
        <f t="shared" si="18"/>
        <v>1007.3146039050281</v>
      </c>
      <c r="K89" s="15">
        <f t="shared" si="13"/>
        <v>2.0073146039050282</v>
      </c>
      <c r="N89">
        <v>1.0910862080456403</v>
      </c>
      <c r="O89">
        <v>1.4826155563305554</v>
      </c>
    </row>
    <row r="90" spans="1:15">
      <c r="C90" s="6">
        <v>992.7</v>
      </c>
      <c r="D90" s="20"/>
      <c r="E90" s="20"/>
      <c r="F90" s="10">
        <f t="shared" si="14"/>
        <v>0.10430151877257421</v>
      </c>
      <c r="G90" s="6">
        <v>5822.3</v>
      </c>
      <c r="H90" s="12">
        <f>F90/I90</f>
        <v>5.2341806981770565E-2</v>
      </c>
      <c r="I90" s="10">
        <f t="shared" si="17"/>
        <v>1.9927000000000001</v>
      </c>
      <c r="J90" s="14">
        <f t="shared" si="18"/>
        <v>1009.2217054296104</v>
      </c>
      <c r="K90" s="15">
        <f t="shared" si="13"/>
        <v>2.0092217054296104</v>
      </c>
      <c r="N90">
        <v>1.0617412150290682</v>
      </c>
      <c r="O90">
        <v>1.3217437042203701</v>
      </c>
    </row>
    <row r="91" spans="1:15">
      <c r="C91" s="6">
        <v>979.8</v>
      </c>
      <c r="D91" s="20"/>
      <c r="E91" s="20"/>
      <c r="F91" s="10">
        <f t="shared" si="14"/>
        <v>0.11657826663563386</v>
      </c>
      <c r="G91" s="6">
        <v>6569.1</v>
      </c>
      <c r="H91" s="12">
        <f t="shared" si="16"/>
        <v>5.8883860306916794E-2</v>
      </c>
      <c r="I91" s="10">
        <f t="shared" si="17"/>
        <v>1.9798</v>
      </c>
      <c r="J91" s="14">
        <f t="shared" si="18"/>
        <v>998.21817805527826</v>
      </c>
      <c r="K91" s="15">
        <f t="shared" si="13"/>
        <v>1.9982181780552781</v>
      </c>
      <c r="N91">
        <v>1.0242630531908812</v>
      </c>
      <c r="O91">
        <v>1.1608718521101851</v>
      </c>
    </row>
    <row r="92" spans="1:15">
      <c r="C92" s="6">
        <v>981.6</v>
      </c>
      <c r="D92" s="20"/>
      <c r="E92" s="20"/>
      <c r="F92" s="10">
        <f t="shared" si="14"/>
        <v>0.1269946490031757</v>
      </c>
      <c r="G92" s="6">
        <v>7166</v>
      </c>
      <c r="H92" s="12">
        <f t="shared" si="16"/>
        <v>6.4086924204267107E-2</v>
      </c>
      <c r="I92" s="10">
        <f t="shared" si="17"/>
        <v>1.9816</v>
      </c>
      <c r="J92" s="14">
        <f t="shared" si="18"/>
        <v>1001.745746458769</v>
      </c>
      <c r="K92" s="15">
        <f t="shared" si="13"/>
        <v>2.0017457464587691</v>
      </c>
      <c r="N92">
        <v>0.98586913381067309</v>
      </c>
      <c r="O92">
        <v>1.032174370422037</v>
      </c>
    </row>
    <row r="93" spans="1:15">
      <c r="C93" s="6">
        <v>978.8</v>
      </c>
      <c r="D93" s="20"/>
      <c r="E93" s="20"/>
      <c r="F93" s="10">
        <f t="shared" si="14"/>
        <v>0.13113437747434686</v>
      </c>
      <c r="G93" s="6">
        <v>7417.3</v>
      </c>
      <c r="H93" s="12">
        <f t="shared" si="16"/>
        <v>6.6269646995323866E-2</v>
      </c>
      <c r="I93" s="10">
        <f t="shared" si="17"/>
        <v>1.9788000000000001</v>
      </c>
      <c r="J93" s="14">
        <f t="shared" si="18"/>
        <v>999.60017803649191</v>
      </c>
      <c r="K93" s="15">
        <f t="shared" si="13"/>
        <v>1.9996001780364918</v>
      </c>
      <c r="N93">
        <v>0.97472652873550514</v>
      </c>
      <c r="O93">
        <v>1</v>
      </c>
    </row>
    <row r="94" spans="1:15">
      <c r="C94" s="6">
        <v>976.3</v>
      </c>
      <c r="D94" s="20"/>
      <c r="E94" s="20"/>
      <c r="F94" s="10">
        <f t="shared" si="14"/>
        <v>0.13804374874291936</v>
      </c>
      <c r="G94" s="6">
        <v>7830.5</v>
      </c>
      <c r="H94" s="12">
        <f t="shared" si="16"/>
        <v>6.9849592037099312E-2</v>
      </c>
      <c r="I94" s="10">
        <f t="shared" si="17"/>
        <v>1.9762999999999999</v>
      </c>
      <c r="J94" s="14">
        <f t="shared" si="18"/>
        <v>998.2156985115065</v>
      </c>
      <c r="K94" s="15">
        <f t="shared" si="13"/>
        <v>1.9982156985115065</v>
      </c>
    </row>
    <row r="95" spans="1:15">
      <c r="C95" s="6">
        <v>973.1</v>
      </c>
      <c r="D95" s="20"/>
      <c r="E95" s="20"/>
      <c r="F95" s="10">
        <f t="shared" si="14"/>
        <v>0.14027557232125543</v>
      </c>
      <c r="G95" s="6">
        <v>7974.5</v>
      </c>
      <c r="H95" s="12">
        <f t="shared" si="16"/>
        <v>7.1094000466907614E-2</v>
      </c>
      <c r="I95" s="10">
        <f t="shared" si="17"/>
        <v>1.9731000000000001</v>
      </c>
      <c r="J95" s="14">
        <f t="shared" si="18"/>
        <v>995.35012464569854</v>
      </c>
      <c r="K95" s="15">
        <f t="shared" si="13"/>
        <v>1.9953501246456984</v>
      </c>
      <c r="N95" t="s">
        <v>49</v>
      </c>
    </row>
    <row r="96" spans="1:15" ht="18.75">
      <c r="C96" s="6">
        <v>995.9</v>
      </c>
      <c r="D96" s="20"/>
      <c r="E96" s="20"/>
      <c r="F96" s="10">
        <f t="shared" si="14"/>
        <v>0.15070609368473398</v>
      </c>
      <c r="G96" s="6">
        <v>8485.7000000000007</v>
      </c>
      <c r="H96" s="12">
        <f t="shared" si="16"/>
        <v>7.5507837910082656E-2</v>
      </c>
      <c r="I96" s="10">
        <f t="shared" si="17"/>
        <v>1.9959</v>
      </c>
      <c r="J96" s="14">
        <f t="shared" si="18"/>
        <v>1020.1488330998828</v>
      </c>
      <c r="K96" s="15">
        <f t="shared" si="13"/>
        <v>2.0201488330998831</v>
      </c>
      <c r="N96" t="s">
        <v>39</v>
      </c>
      <c r="O96" t="s">
        <v>37</v>
      </c>
    </row>
    <row r="97" spans="1:15">
      <c r="C97" s="6">
        <v>986.3</v>
      </c>
      <c r="D97" s="20"/>
      <c r="E97" s="20"/>
      <c r="F97" s="10">
        <f t="shared" si="14"/>
        <v>0.15520759897954228</v>
      </c>
      <c r="G97" s="6">
        <v>8792</v>
      </c>
      <c r="H97" s="12">
        <f t="shared" si="16"/>
        <v>7.8139051995943357E-2</v>
      </c>
      <c r="I97" s="10">
        <f t="shared" si="17"/>
        <v>1.9863</v>
      </c>
      <c r="J97" s="14">
        <f t="shared" si="18"/>
        <v>1011.1927846762513</v>
      </c>
      <c r="K97" s="15">
        <f t="shared" si="13"/>
        <v>2.0111927846762514</v>
      </c>
      <c r="N97">
        <v>1.1723402212228475</v>
      </c>
      <c r="O97">
        <v>1.7300037273600171</v>
      </c>
    </row>
    <row r="98" spans="1:15">
      <c r="C98" s="6">
        <v>991.9</v>
      </c>
      <c r="D98" s="20"/>
      <c r="E98" s="20"/>
      <c r="F98" s="10">
        <f t="shared" si="14"/>
        <v>0.16339156201216087</v>
      </c>
      <c r="G98" s="6">
        <v>9245.5</v>
      </c>
      <c r="H98" s="12">
        <f t="shared" si="16"/>
        <v>8.2027994383332942E-2</v>
      </c>
      <c r="I98" s="10">
        <f t="shared" si="17"/>
        <v>1.9919</v>
      </c>
      <c r="J98" s="14">
        <f t="shared" si="18"/>
        <v>1018.242405638199</v>
      </c>
      <c r="K98" s="15">
        <f t="shared" si="13"/>
        <v>2.0182424056381989</v>
      </c>
      <c r="N98">
        <v>1.1438494641683734</v>
      </c>
      <c r="O98">
        <v>1.5475027955200127</v>
      </c>
    </row>
    <row r="99" spans="1:15">
      <c r="C99" s="6">
        <v>980.4</v>
      </c>
      <c r="D99" s="20"/>
      <c r="E99" s="20"/>
      <c r="F99" s="10">
        <f t="shared" si="14"/>
        <v>0.16901047382999113</v>
      </c>
      <c r="G99" s="6">
        <v>9633.7000000000007</v>
      </c>
      <c r="H99" s="12">
        <f t="shared" si="16"/>
        <v>8.5341584442532384E-2</v>
      </c>
      <c r="I99" s="10">
        <f t="shared" si="17"/>
        <v>1.9803999999999999</v>
      </c>
      <c r="J99" s="14">
        <f t="shared" si="18"/>
        <v>1007.5452350785774</v>
      </c>
      <c r="K99" s="15">
        <f t="shared" si="13"/>
        <v>2.0075452350785774</v>
      </c>
      <c r="N99">
        <v>1.1269261896445526</v>
      </c>
      <c r="O99">
        <v>1.4562523296000107</v>
      </c>
    </row>
    <row r="100" spans="1:15">
      <c r="C100" s="6">
        <v>988.5</v>
      </c>
      <c r="D100" s="20"/>
      <c r="E100" s="20"/>
      <c r="F100" s="10">
        <f t="shared" si="14"/>
        <v>0.17280876407182688</v>
      </c>
      <c r="G100" s="6">
        <v>9816.7000000000007</v>
      </c>
      <c r="H100" s="12">
        <f t="shared" si="16"/>
        <v>8.6904080498781427E-2</v>
      </c>
      <c r="I100" s="10">
        <f t="shared" si="17"/>
        <v>1.9885000000000002</v>
      </c>
      <c r="J100" s="14">
        <f t="shared" si="18"/>
        <v>1016.3966821349783</v>
      </c>
      <c r="K100" s="15">
        <f t="shared" si="13"/>
        <v>2.0163966821349781</v>
      </c>
      <c r="N100">
        <v>1.1077402710522071</v>
      </c>
      <c r="O100">
        <v>1.3650018636800085</v>
      </c>
    </row>
    <row r="101" spans="1:15">
      <c r="C101" s="6">
        <v>992.6</v>
      </c>
      <c r="D101" s="20"/>
      <c r="E101" s="20"/>
      <c r="F101" s="10">
        <f t="shared" si="14"/>
        <v>0.17865912646353121</v>
      </c>
      <c r="G101" s="6">
        <v>10140.6</v>
      </c>
      <c r="H101" s="12">
        <f t="shared" si="16"/>
        <v>8.9661310079058129E-2</v>
      </c>
      <c r="I101" s="10">
        <f t="shared" si="17"/>
        <v>1.9925999999999999</v>
      </c>
      <c r="J101" s="14">
        <f t="shared" si="18"/>
        <v>1021.5500035422446</v>
      </c>
      <c r="K101" s="15">
        <f t="shared" si="13"/>
        <v>2.0215500035422442</v>
      </c>
      <c r="N101">
        <v>1.0858054267060075</v>
      </c>
      <c r="O101">
        <v>1.2737513977600063</v>
      </c>
    </row>
    <row r="102" spans="1:15">
      <c r="C102" s="6">
        <v>990.7</v>
      </c>
      <c r="D102" s="20"/>
      <c r="E102" s="20"/>
      <c r="F102" s="10">
        <f t="shared" si="14"/>
        <v>0.20191079949027357</v>
      </c>
      <c r="G102" s="6">
        <v>11532.7</v>
      </c>
      <c r="H102" s="12">
        <f t="shared" si="16"/>
        <v>0.1014270354600259</v>
      </c>
      <c r="I102" s="10">
        <f t="shared" si="17"/>
        <v>1.9906999999999999</v>
      </c>
      <c r="J102" s="14">
        <f t="shared" si="18"/>
        <v>1023.6264749306888</v>
      </c>
      <c r="K102" s="15">
        <f t="shared" si="13"/>
        <v>2.0236264749306887</v>
      </c>
      <c r="N102">
        <v>1.0604852746402462</v>
      </c>
      <c r="O102">
        <v>1.1825009318400044</v>
      </c>
    </row>
    <row r="103" spans="1:15">
      <c r="C103" s="6"/>
      <c r="D103" s="20"/>
      <c r="E103" s="20"/>
      <c r="F103" s="10"/>
      <c r="G103" s="6"/>
      <c r="H103" s="12"/>
      <c r="I103" s="10"/>
      <c r="J103" s="14"/>
      <c r="K103" s="15"/>
      <c r="N103">
        <v>1.0309305756114868</v>
      </c>
      <c r="O103">
        <v>1.0912504659200022</v>
      </c>
    </row>
    <row r="104" spans="1:15">
      <c r="A104" t="s">
        <v>58</v>
      </c>
      <c r="C104" s="6">
        <v>1132.5999999999999</v>
      </c>
      <c r="D104" s="20"/>
      <c r="E104" s="20"/>
      <c r="F104" s="10">
        <f t="shared" si="14"/>
        <v>4.840115928109523E-2</v>
      </c>
      <c r="G104" s="6">
        <v>2492</v>
      </c>
      <c r="H104" s="12">
        <f t="shared" si="16"/>
        <v>2.2695845109769873E-2</v>
      </c>
      <c r="I104" s="10">
        <f t="shared" si="17"/>
        <v>2.1326000000000001</v>
      </c>
      <c r="J104" s="14">
        <f t="shared" si="18"/>
        <v>1140.629946797382</v>
      </c>
      <c r="K104" s="15">
        <f t="shared" si="13"/>
        <v>2.1406299467973819</v>
      </c>
      <c r="N104">
        <v>1.0034729131957809</v>
      </c>
      <c r="O104">
        <v>1.0182500931840004</v>
      </c>
    </row>
    <row r="105" spans="1:15">
      <c r="C105" s="6">
        <v>1162.7</v>
      </c>
      <c r="D105" s="20"/>
      <c r="E105" s="20"/>
      <c r="F105" s="10">
        <f t="shared" si="14"/>
        <v>5.1832853527425837E-2</v>
      </c>
      <c r="G105" s="6">
        <v>2632.9</v>
      </c>
      <c r="H105" s="12">
        <f t="shared" si="16"/>
        <v>2.396673303159284E-2</v>
      </c>
      <c r="I105" s="10">
        <f t="shared" si="17"/>
        <v>2.1627000000000001</v>
      </c>
      <c r="J105" s="14">
        <f t="shared" si="18"/>
        <v>1171.4111793313616</v>
      </c>
      <c r="K105" s="15">
        <f t="shared" si="13"/>
        <v>2.1714111793313613</v>
      </c>
      <c r="N105">
        <v>0.99598211646972767</v>
      </c>
      <c r="O105">
        <v>1</v>
      </c>
    </row>
    <row r="106" spans="1:15">
      <c r="C106" s="6">
        <v>1131.9000000000001</v>
      </c>
      <c r="D106" s="20"/>
      <c r="E106" s="20"/>
      <c r="F106" s="10">
        <f t="shared" si="14"/>
        <v>6.1567779349858243E-2</v>
      </c>
      <c r="G106" s="6">
        <v>3179.3</v>
      </c>
      <c r="H106" s="12">
        <f t="shared" si="16"/>
        <v>2.887929984983266E-2</v>
      </c>
      <c r="I106" s="10">
        <f t="shared" si="17"/>
        <v>2.1318999999999999</v>
      </c>
      <c r="J106" s="14">
        <f t="shared" si="18"/>
        <v>1142.1482879601169</v>
      </c>
      <c r="K106" s="15">
        <f t="shared" si="13"/>
        <v>2.1421482879601168</v>
      </c>
    </row>
    <row r="107" spans="1:15">
      <c r="C107" s="6">
        <v>1131.3</v>
      </c>
      <c r="D107" s="20"/>
      <c r="E107" s="20"/>
      <c r="F107" s="10">
        <f t="shared" si="14"/>
        <v>7.6494891712902247E-2</v>
      </c>
      <c r="G107" s="6">
        <v>3963.1</v>
      </c>
      <c r="H107" s="12">
        <f t="shared" si="16"/>
        <v>3.5891189280205626E-2</v>
      </c>
      <c r="I107" s="10">
        <f t="shared" si="17"/>
        <v>2.1313</v>
      </c>
      <c r="J107" s="14">
        <f t="shared" si="18"/>
        <v>1144.0822674174922</v>
      </c>
      <c r="K107" s="15">
        <f t="shared" si="13"/>
        <v>2.1440822674174922</v>
      </c>
    </row>
    <row r="108" spans="1:15">
      <c r="C108" s="6">
        <v>1120.5999999999999</v>
      </c>
      <c r="D108" s="20"/>
      <c r="E108" s="20"/>
      <c r="F108" s="10">
        <f t="shared" si="14"/>
        <v>8.8803816765834487E-2</v>
      </c>
      <c r="G108" s="6">
        <v>4636</v>
      </c>
      <c r="H108" s="12">
        <f t="shared" si="16"/>
        <v>4.1876740906269215E-2</v>
      </c>
      <c r="I108" s="10">
        <f t="shared" si="17"/>
        <v>2.1205999999999996</v>
      </c>
      <c r="J108" s="14">
        <f t="shared" si="18"/>
        <v>1135.4253246920061</v>
      </c>
      <c r="K108" s="15">
        <f t="shared" si="13"/>
        <v>2.1354253246920063</v>
      </c>
    </row>
    <row r="109" spans="1:15">
      <c r="C109" s="6">
        <v>1126.5</v>
      </c>
      <c r="D109" s="20"/>
      <c r="E109" s="20"/>
      <c r="F109" s="10">
        <f t="shared" si="14"/>
        <v>0.12535905823562044</v>
      </c>
      <c r="G109" s="6">
        <v>6574.6</v>
      </c>
      <c r="H109" s="12">
        <f t="shared" si="16"/>
        <v>5.8950885603395453E-2</v>
      </c>
      <c r="I109" s="10">
        <f t="shared" si="17"/>
        <v>2.1265000000000001</v>
      </c>
      <c r="J109" s="14">
        <f t="shared" si="18"/>
        <v>1147.6937246066573</v>
      </c>
      <c r="K109" s="15">
        <f t="shared" si="13"/>
        <v>2.1476937246066572</v>
      </c>
    </row>
    <row r="110" spans="1:15">
      <c r="C110" s="6">
        <v>1154</v>
      </c>
      <c r="D110" s="20"/>
      <c r="E110" s="20"/>
      <c r="F110" s="10">
        <f t="shared" si="14"/>
        <v>0.16103863548665442</v>
      </c>
      <c r="G110" s="6">
        <v>8395.4</v>
      </c>
      <c r="H110" s="12">
        <f t="shared" si="16"/>
        <v>7.4762597718966775E-2</v>
      </c>
      <c r="I110" s="10">
        <f t="shared" si="17"/>
        <v>2.1539999999999999</v>
      </c>
      <c r="J110" s="14">
        <f t="shared" si="18"/>
        <v>1181.7957776210599</v>
      </c>
      <c r="K110" s="15">
        <f t="shared" si="13"/>
        <v>2.1817957776210601</v>
      </c>
    </row>
    <row r="111" spans="1:15">
      <c r="C111" s="6"/>
      <c r="D111" s="20"/>
      <c r="E111" s="20"/>
      <c r="F111" s="10"/>
      <c r="G111" s="6"/>
      <c r="H111" s="12"/>
      <c r="I111" s="10"/>
      <c r="J111" s="14"/>
      <c r="K111" s="15"/>
    </row>
    <row r="112" spans="1:15">
      <c r="A112" t="s">
        <v>50</v>
      </c>
      <c r="C112" s="6">
        <v>954.4</v>
      </c>
      <c r="D112" s="20"/>
      <c r="E112" s="20"/>
      <c r="F112" s="10">
        <f t="shared" si="14"/>
        <v>7.2397667782452269E-3</v>
      </c>
      <c r="G112" s="6">
        <v>403.5</v>
      </c>
      <c r="H112" s="12">
        <f t="shared" si="16"/>
        <v>3.7043423957456132E-3</v>
      </c>
      <c r="I112" s="10">
        <f t="shared" si="17"/>
        <v>1.9544000000000001</v>
      </c>
      <c r="J112" s="14">
        <f t="shared" si="18"/>
        <v>955.49238431637832</v>
      </c>
      <c r="K112" s="15">
        <f t="shared" si="13"/>
        <v>1.9554923843163783</v>
      </c>
    </row>
    <row r="113" spans="1:11">
      <c r="C113" s="6">
        <v>956.7</v>
      </c>
      <c r="D113" s="20"/>
      <c r="E113" s="20"/>
      <c r="F113" s="10">
        <f t="shared" si="14"/>
        <v>4.7396546300242148E-2</v>
      </c>
      <c r="G113" s="6">
        <v>2661.8</v>
      </c>
      <c r="H113" s="12">
        <f t="shared" si="16"/>
        <v>2.4222694485737287E-2</v>
      </c>
      <c r="I113" s="10">
        <f t="shared" si="17"/>
        <v>1.9567000000000001</v>
      </c>
      <c r="J113" s="14">
        <f t="shared" si="18"/>
        <v>963.94676078511327</v>
      </c>
      <c r="K113" s="15">
        <f t="shared" si="13"/>
        <v>1.9639467607851133</v>
      </c>
    </row>
    <row r="114" spans="1:11">
      <c r="C114" s="6">
        <v>954.7</v>
      </c>
      <c r="D114" s="20"/>
      <c r="E114" s="20"/>
      <c r="F114" s="10">
        <f t="shared" si="14"/>
        <v>5.3869566837950522E-2</v>
      </c>
      <c r="G114" s="6">
        <v>3032.8</v>
      </c>
      <c r="H114" s="12">
        <f t="shared" si="16"/>
        <v>2.7558994647746728E-2</v>
      </c>
      <c r="I114" s="10">
        <f t="shared" si="17"/>
        <v>1.9546999999999999</v>
      </c>
      <c r="J114" s="14">
        <f t="shared" si="18"/>
        <v>962.9438887860274</v>
      </c>
      <c r="K114" s="15">
        <f t="shared" si="13"/>
        <v>1.9629438887860275</v>
      </c>
    </row>
    <row r="115" spans="1:11">
      <c r="C115" s="6">
        <v>947.9</v>
      </c>
      <c r="D115" s="20"/>
      <c r="E115" s="20"/>
      <c r="F115" s="10">
        <f t="shared" si="14"/>
        <v>5.9929755127919093E-2</v>
      </c>
      <c r="G115" s="6">
        <v>3390.5</v>
      </c>
      <c r="H115" s="12">
        <f t="shared" si="16"/>
        <v>3.0766340740242874E-2</v>
      </c>
      <c r="I115" s="10">
        <f t="shared" si="17"/>
        <v>1.9479</v>
      </c>
      <c r="J115" s="14">
        <f t="shared" si="18"/>
        <v>957.05520853568794</v>
      </c>
      <c r="K115" s="15">
        <f t="shared" si="13"/>
        <v>1.9570552085356878</v>
      </c>
    </row>
    <row r="116" spans="1:11">
      <c r="C116" s="6">
        <v>960.5</v>
      </c>
      <c r="D116" s="20"/>
      <c r="E116" s="20"/>
      <c r="F116" s="10">
        <f t="shared" si="14"/>
        <v>9.3972251368280357E-2</v>
      </c>
      <c r="G116" s="6">
        <v>5321.9</v>
      </c>
      <c r="H116" s="12">
        <f t="shared" si="16"/>
        <v>4.7932798453598748E-2</v>
      </c>
      <c r="I116" s="10">
        <f t="shared" si="17"/>
        <v>1.9605000000000001</v>
      </c>
      <c r="J116" s="14">
        <f t="shared" si="18"/>
        <v>975.10150055089093</v>
      </c>
      <c r="K116" s="15">
        <f t="shared" si="13"/>
        <v>1.975101500550891</v>
      </c>
    </row>
    <row r="117" spans="1:11">
      <c r="C117" s="6"/>
      <c r="D117" s="20"/>
      <c r="E117" s="20"/>
      <c r="F117" s="10"/>
      <c r="G117" s="6"/>
      <c r="H117" s="12"/>
      <c r="I117" s="10"/>
      <c r="J117" s="14"/>
      <c r="K117" s="15"/>
    </row>
    <row r="118" spans="1:11">
      <c r="A118" t="s">
        <v>59</v>
      </c>
      <c r="C118" s="6">
        <v>1019.1</v>
      </c>
      <c r="D118" s="20"/>
      <c r="E118" s="20"/>
      <c r="F118" s="10">
        <f t="shared" si="14"/>
        <v>4.3033480541221358E-3</v>
      </c>
      <c r="G118" s="6">
        <v>232</v>
      </c>
      <c r="H118" s="12">
        <f t="shared" si="16"/>
        <v>2.1313199218078037E-3</v>
      </c>
      <c r="I118" s="10">
        <f t="shared" si="17"/>
        <v>2.0190999999999999</v>
      </c>
      <c r="J118" s="14">
        <f t="shared" si="18"/>
        <v>1019.770502929422</v>
      </c>
      <c r="K118" s="15">
        <f t="shared" si="13"/>
        <v>2.019770502929422</v>
      </c>
    </row>
    <row r="119" spans="1:11">
      <c r="C119" s="6">
        <v>1046.8</v>
      </c>
      <c r="D119" s="20"/>
      <c r="E119" s="20"/>
      <c r="F119" s="10">
        <f t="shared" si="14"/>
        <v>1.5492232598175448E-2</v>
      </c>
      <c r="G119" s="6">
        <v>825.8</v>
      </c>
      <c r="H119" s="12">
        <f t="shared" si="16"/>
        <v>7.5690016602381512E-3</v>
      </c>
      <c r="I119" s="10">
        <f t="shared" si="17"/>
        <v>2.0468000000000002</v>
      </c>
      <c r="J119" s="14">
        <f t="shared" si="18"/>
        <v>1049.2535794619289</v>
      </c>
      <c r="K119" s="15">
        <f t="shared" si="13"/>
        <v>2.0492535794619289</v>
      </c>
    </row>
    <row r="120" spans="1:11">
      <c r="C120" s="6">
        <v>1058.4000000000001</v>
      </c>
      <c r="D120" s="20"/>
      <c r="E120" s="20"/>
      <c r="F120" s="10">
        <f t="shared" si="14"/>
        <v>1.9738391071822958E-2</v>
      </c>
      <c r="G120" s="6">
        <v>1047.0999999999999</v>
      </c>
      <c r="H120" s="12">
        <f t="shared" si="16"/>
        <v>9.589191154208589E-3</v>
      </c>
      <c r="I120" s="10">
        <f t="shared" si="17"/>
        <v>2.0583999999999998</v>
      </c>
      <c r="J120" s="14">
        <f t="shared" si="18"/>
        <v>1061.5465585781435</v>
      </c>
      <c r="K120" s="15">
        <f t="shared" si="13"/>
        <v>2.0615465585781436</v>
      </c>
    </row>
    <row r="121" spans="1:11">
      <c r="C121" s="6">
        <v>1017.5</v>
      </c>
      <c r="D121" s="20"/>
      <c r="E121" s="20"/>
      <c r="F121" s="10">
        <f t="shared" si="14"/>
        <v>4.6228483175377977E-2</v>
      </c>
      <c r="G121" s="6">
        <v>2516.4</v>
      </c>
      <c r="H121" s="12">
        <f t="shared" si="16"/>
        <v>2.2913746307498376E-2</v>
      </c>
      <c r="I121" s="10">
        <f t="shared" si="17"/>
        <v>2.0175000000000001</v>
      </c>
      <c r="J121" s="14">
        <f t="shared" si="18"/>
        <v>1024.7847928332662</v>
      </c>
      <c r="K121" s="15">
        <f t="shared" si="13"/>
        <v>2.0247847928332661</v>
      </c>
    </row>
    <row r="122" spans="1:11">
      <c r="C122" s="6">
        <v>1015.1</v>
      </c>
      <c r="D122" s="20"/>
      <c r="E122" s="20"/>
      <c r="F122" s="10">
        <f t="shared" si="14"/>
        <v>5.589427339929065E-2</v>
      </c>
      <c r="G122" s="6">
        <v>3052.5</v>
      </c>
      <c r="H122" s="12">
        <f t="shared" si="16"/>
        <v>2.7737716936772686E-2</v>
      </c>
      <c r="I122" s="10">
        <f t="shared" si="17"/>
        <v>2.0151000000000003</v>
      </c>
      <c r="J122" s="14">
        <f t="shared" si="18"/>
        <v>1023.9226301905561</v>
      </c>
      <c r="K122" s="15">
        <f t="shared" si="13"/>
        <v>2.0239226301905564</v>
      </c>
    </row>
    <row r="123" spans="1:11">
      <c r="C123" s="6">
        <v>972.1</v>
      </c>
      <c r="D123" s="20"/>
      <c r="E123" s="20"/>
      <c r="F123" s="10">
        <f t="shared" si="14"/>
        <v>6.1038141780932476E-2</v>
      </c>
      <c r="G123" s="6">
        <v>3411</v>
      </c>
      <c r="H123" s="12">
        <f t="shared" si="16"/>
        <v>3.0950835039263967E-2</v>
      </c>
      <c r="I123" s="10">
        <f t="shared" si="17"/>
        <v>1.9721000000000002</v>
      </c>
      <c r="J123" s="14">
        <f t="shared" si="18"/>
        <v>981.54598544218936</v>
      </c>
      <c r="K123" s="15">
        <f t="shared" si="13"/>
        <v>1.9815459854421893</v>
      </c>
    </row>
    <row r="124" spans="1:11">
      <c r="C124" s="6">
        <v>978.5</v>
      </c>
      <c r="D124" s="20"/>
      <c r="E124" s="20"/>
      <c r="F124" s="10">
        <f t="shared" si="14"/>
        <v>6.5401305847321067E-2</v>
      </c>
      <c r="G124" s="6">
        <v>3646.3</v>
      </c>
      <c r="H124" s="12">
        <f t="shared" si="16"/>
        <v>3.3056004977165057E-2</v>
      </c>
      <c r="I124" s="10">
        <f t="shared" si="17"/>
        <v>1.9784999999999999</v>
      </c>
      <c r="J124" s="14">
        <f t="shared" si="18"/>
        <v>988.66747075588478</v>
      </c>
      <c r="K124" s="15">
        <f t="shared" si="13"/>
        <v>1.9886674707558849</v>
      </c>
    </row>
    <row r="125" spans="1:11">
      <c r="C125" s="6">
        <v>1027.5</v>
      </c>
      <c r="D125" s="20"/>
      <c r="E125" s="20"/>
      <c r="F125" s="10">
        <f t="shared" si="14"/>
        <v>7.3775418248470892E-2</v>
      </c>
      <c r="G125" s="6">
        <v>4019.3</v>
      </c>
      <c r="H125" s="12">
        <f t="shared" si="16"/>
        <v>3.6387382613302537E-2</v>
      </c>
      <c r="I125" s="10">
        <f t="shared" si="17"/>
        <v>2.0274999999999999</v>
      </c>
      <c r="J125" s="14">
        <f t="shared" si="18"/>
        <v>1039.2750293257441</v>
      </c>
      <c r="K125" s="15">
        <f t="shared" si="13"/>
        <v>2.039275029325744</v>
      </c>
    </row>
    <row r="126" spans="1:11">
      <c r="C126" s="6">
        <v>1041.5999999999999</v>
      </c>
      <c r="D126" s="20"/>
      <c r="E126" s="20"/>
      <c r="F126" s="10">
        <f t="shared" si="14"/>
        <v>8.7610574548615539E-2</v>
      </c>
      <c r="G126" s="6">
        <v>4753.3999999999996</v>
      </c>
      <c r="H126" s="12">
        <f t="shared" si="16"/>
        <v>4.2912703050850091E-2</v>
      </c>
      <c r="I126" s="10">
        <f t="shared" si="17"/>
        <v>2.0415999999999999</v>
      </c>
      <c r="J126" s="14">
        <f t="shared" si="18"/>
        <v>1055.7314893177236</v>
      </c>
      <c r="K126" s="15">
        <f t="shared" si="13"/>
        <v>2.0557314893177239</v>
      </c>
    </row>
    <row r="127" spans="1:11">
      <c r="C127" s="6">
        <v>1034.5</v>
      </c>
      <c r="D127" s="20"/>
      <c r="E127" s="20"/>
      <c r="F127" s="10">
        <f t="shared" si="14"/>
        <v>0.10417613448074969</v>
      </c>
      <c r="G127" s="6">
        <v>5692.5</v>
      </c>
      <c r="H127" s="12">
        <f t="shared" si="16"/>
        <v>5.120478470422693E-2</v>
      </c>
      <c r="I127" s="10">
        <f t="shared" si="17"/>
        <v>2.0345</v>
      </c>
      <c r="J127" s="14">
        <f t="shared" si="18"/>
        <v>1051.3304483006596</v>
      </c>
      <c r="K127" s="15">
        <f t="shared" si="13"/>
        <v>2.0513304483006598</v>
      </c>
    </row>
    <row r="128" spans="1:11">
      <c r="C128" s="6">
        <v>1096.3</v>
      </c>
      <c r="D128" s="20"/>
      <c r="E128" s="20"/>
      <c r="F128" s="10">
        <f t="shared" si="14"/>
        <v>0.12197084961568339</v>
      </c>
      <c r="G128" s="6">
        <v>6487.3</v>
      </c>
      <c r="H128" s="12">
        <f t="shared" si="16"/>
        <v>5.8183871399934826E-2</v>
      </c>
      <c r="I128" s="10">
        <f t="shared" si="17"/>
        <v>2.0963000000000003</v>
      </c>
      <c r="J128" s="14">
        <f t="shared" si="18"/>
        <v>1116.6491485703446</v>
      </c>
      <c r="K128" s="15">
        <f t="shared" si="13"/>
        <v>2.1166491485703443</v>
      </c>
    </row>
    <row r="129" spans="1:11">
      <c r="C129" s="6">
        <v>1071.9000000000001</v>
      </c>
      <c r="D129" s="20"/>
      <c r="E129" s="20"/>
      <c r="F129" s="10">
        <f t="shared" si="14"/>
        <v>0.1415856885821617</v>
      </c>
      <c r="G129" s="6">
        <v>7653.7</v>
      </c>
      <c r="H129" s="12">
        <f t="shared" si="16"/>
        <v>6.8336159362016355E-2</v>
      </c>
      <c r="I129" s="10">
        <f t="shared" si="17"/>
        <v>2.0719000000000003</v>
      </c>
      <c r="J129" s="14">
        <f t="shared" si="18"/>
        <v>1095.412510468178</v>
      </c>
      <c r="K129" s="15">
        <f t="shared" si="13"/>
        <v>2.095412510468178</v>
      </c>
    </row>
    <row r="130" spans="1:11">
      <c r="C130" s="6">
        <v>1024.0999999999999</v>
      </c>
      <c r="D130" s="20"/>
      <c r="E130" s="20"/>
      <c r="F130" s="10">
        <f t="shared" si="14"/>
        <v>0.14770484903416203</v>
      </c>
      <c r="G130" s="6">
        <v>8190.9</v>
      </c>
      <c r="H130" s="12">
        <f t="shared" si="16"/>
        <v>7.2973098678010995E-2</v>
      </c>
      <c r="I130" s="10">
        <f t="shared" si="17"/>
        <v>2.0240999999999998</v>
      </c>
      <c r="J130" s="14">
        <f t="shared" si="18"/>
        <v>1048.1590918722902</v>
      </c>
      <c r="K130" s="15">
        <f t="shared" si="13"/>
        <v>2.0481590918722903</v>
      </c>
    </row>
    <row r="131" spans="1:11">
      <c r="C131" s="6">
        <v>1004.8</v>
      </c>
      <c r="D131" s="20"/>
      <c r="E131" s="20"/>
      <c r="F131" s="10">
        <f t="shared" si="14"/>
        <v>0.15182216843357199</v>
      </c>
      <c r="G131" s="6">
        <v>8511.2000000000007</v>
      </c>
      <c r="H131" s="12">
        <f t="shared" si="16"/>
        <v>7.5729333815628491E-2</v>
      </c>
      <c r="I131" s="10">
        <f t="shared" si="17"/>
        <v>2.0047999999999999</v>
      </c>
      <c r="J131" s="14">
        <f t="shared" si="18"/>
        <v>1029.3399470655875</v>
      </c>
      <c r="K131" s="15">
        <f t="shared" si="13"/>
        <v>2.0293399470655875</v>
      </c>
    </row>
    <row r="132" spans="1:11">
      <c r="C132" s="6">
        <v>988.7</v>
      </c>
      <c r="D132" s="20"/>
      <c r="E132" s="20"/>
      <c r="F132" s="10">
        <f t="shared" si="14"/>
        <v>0.15376307037804049</v>
      </c>
      <c r="G132" s="6">
        <v>8696.4</v>
      </c>
      <c r="H132" s="12">
        <f t="shared" si="16"/>
        <v>7.7318384058953332E-2</v>
      </c>
      <c r="I132" s="10">
        <f t="shared" si="17"/>
        <v>1.9887000000000001</v>
      </c>
      <c r="J132" s="14">
        <f t="shared" si="18"/>
        <v>1013.3786680139403</v>
      </c>
      <c r="K132" s="15">
        <f t="shared" si="13"/>
        <v>2.0133786680139405</v>
      </c>
    </row>
    <row r="133" spans="1:11">
      <c r="C133" s="6">
        <v>1010.7</v>
      </c>
      <c r="D133" s="20"/>
      <c r="E133" s="20"/>
      <c r="F133" s="10">
        <f t="shared" si="14"/>
        <v>0.167755487163598</v>
      </c>
      <c r="G133" s="6">
        <v>9409</v>
      </c>
      <c r="H133" s="12">
        <f t="shared" si="16"/>
        <v>8.3431385668472677E-2</v>
      </c>
      <c r="I133" s="10">
        <f t="shared" si="17"/>
        <v>2.0106999999999999</v>
      </c>
      <c r="J133" s="14">
        <f t="shared" si="18"/>
        <v>1038.0227224369648</v>
      </c>
      <c r="K133" s="15">
        <f t="shared" si="13"/>
        <v>2.0380227224369651</v>
      </c>
    </row>
    <row r="134" spans="1:11">
      <c r="C134" s="6">
        <v>1111.5999999999999</v>
      </c>
      <c r="D134" s="20"/>
      <c r="E134" s="20"/>
      <c r="F134" s="10">
        <f t="shared" si="14"/>
        <v>0.17911314794866962</v>
      </c>
      <c r="G134" s="6">
        <v>9568.7999999999993</v>
      </c>
      <c r="H134" s="12">
        <f t="shared" si="16"/>
        <v>8.4823426761067244E-2</v>
      </c>
      <c r="I134" s="10">
        <f t="shared" si="17"/>
        <v>2.1116000000000001</v>
      </c>
      <c r="J134" s="14">
        <f t="shared" si="18"/>
        <v>1142.1677214701544</v>
      </c>
      <c r="K134" s="15">
        <f t="shared" si="13"/>
        <v>2.1421677214701544</v>
      </c>
    </row>
    <row r="135" spans="1:11">
      <c r="C135" s="6">
        <v>984</v>
      </c>
      <c r="D135" s="20"/>
      <c r="E135" s="20"/>
      <c r="F135" s="10">
        <f t="shared" si="14"/>
        <v>0.18223458549496629</v>
      </c>
      <c r="G135" s="6">
        <v>10399</v>
      </c>
      <c r="H135" s="12">
        <f t="shared" si="16"/>
        <v>9.1852109624478984E-2</v>
      </c>
      <c r="I135" s="10">
        <f t="shared" si="17"/>
        <v>1.984</v>
      </c>
      <c r="J135" s="14">
        <f t="shared" si="18"/>
        <v>1013.4413161573877</v>
      </c>
      <c r="K135" s="15">
        <f t="shared" si="13"/>
        <v>2.0134413161573876</v>
      </c>
    </row>
    <row r="136" spans="1:11">
      <c r="C136" s="6">
        <v>1164.0999999999999</v>
      </c>
      <c r="D136" s="20"/>
      <c r="E136" s="20"/>
      <c r="F136" s="10">
        <f t="shared" si="14"/>
        <v>0.21645592677987779</v>
      </c>
      <c r="G136" s="6">
        <v>11358</v>
      </c>
      <c r="H136" s="12">
        <f t="shared" si="16"/>
        <v>0.10002122211537258</v>
      </c>
      <c r="I136" s="10">
        <f t="shared" si="17"/>
        <v>2.1640999999999999</v>
      </c>
      <c r="J136" s="14">
        <f t="shared" si="18"/>
        <v>1202.1939585383686</v>
      </c>
      <c r="K136" s="15">
        <f t="shared" si="13"/>
        <v>2.2021939585383685</v>
      </c>
    </row>
    <row r="137" spans="1:11">
      <c r="C137" s="6">
        <v>1157.8</v>
      </c>
      <c r="D137" s="20"/>
      <c r="E137" s="20"/>
      <c r="F137" s="10">
        <f t="shared" si="14"/>
        <v>0.2179354083438102</v>
      </c>
      <c r="G137" s="6">
        <v>11474.3</v>
      </c>
      <c r="H137" s="12">
        <f t="shared" si="16"/>
        <v>0.10099889162286134</v>
      </c>
      <c r="I137" s="10">
        <f t="shared" si="17"/>
        <v>2.1577999999999999</v>
      </c>
      <c r="J137" s="14">
        <f t="shared" si="18"/>
        <v>1196.0820934279725</v>
      </c>
      <c r="K137" s="15">
        <f t="shared" si="13"/>
        <v>2.1960820934279726</v>
      </c>
    </row>
    <row r="138" spans="1:11">
      <c r="C138" s="6">
        <v>1109.7</v>
      </c>
      <c r="D138" s="20"/>
      <c r="E138" s="20"/>
      <c r="F138" s="10">
        <f t="shared" si="14"/>
        <v>0.2228452313777286</v>
      </c>
      <c r="G138" s="6">
        <v>12027.5</v>
      </c>
      <c r="H138" s="12">
        <f t="shared" si="16"/>
        <v>0.10562887205656188</v>
      </c>
      <c r="I138" s="10">
        <f t="shared" si="17"/>
        <v>2.1097000000000001</v>
      </c>
      <c r="J138" s="14">
        <f t="shared" si="18"/>
        <v>1148.1910122390143</v>
      </c>
      <c r="K138" s="15">
        <f t="shared" si="13"/>
        <v>2.148191012239014</v>
      </c>
    </row>
    <row r="139" spans="1:11">
      <c r="C139" s="6">
        <v>1043.4000000000001</v>
      </c>
      <c r="D139" s="20"/>
      <c r="E139" s="20"/>
      <c r="F139" s="10">
        <f t="shared" si="14"/>
        <v>0.22244963195226242</v>
      </c>
      <c r="G139" s="6">
        <v>12417.3</v>
      </c>
      <c r="H139" s="12">
        <f t="shared" si="16"/>
        <v>0.10886249973194793</v>
      </c>
      <c r="I139" s="10">
        <f t="shared" si="17"/>
        <v>2.0434000000000001</v>
      </c>
      <c r="J139" s="14">
        <f t="shared" si="18"/>
        <v>1080.7850304209103</v>
      </c>
      <c r="K139" s="15">
        <f t="shared" si="13"/>
        <v>2.0807850304209103</v>
      </c>
    </row>
    <row r="140" spans="1:11">
      <c r="C140" s="6">
        <v>1287.4000000000001</v>
      </c>
      <c r="D140" s="20"/>
      <c r="E140" s="20"/>
      <c r="F140" s="10">
        <f t="shared" si="14"/>
        <v>0.25409062814191441</v>
      </c>
      <c r="G140" s="6">
        <v>12671.1</v>
      </c>
      <c r="H140" s="12">
        <f t="shared" si="16"/>
        <v>0.11108272630144025</v>
      </c>
      <c r="I140" s="10">
        <f t="shared" si="17"/>
        <v>2.2873999999999999</v>
      </c>
      <c r="J140" s="14">
        <f t="shared" si="18"/>
        <v>1334.4874014105385</v>
      </c>
      <c r="K140" s="15">
        <f t="shared" ref="K140:K156" si="19">J140/1000 + 1</f>
        <v>2.3344874014105388</v>
      </c>
    </row>
    <row r="141" spans="1:11">
      <c r="C141" s="6">
        <v>1410</v>
      </c>
      <c r="D141" s="20"/>
      <c r="E141" s="20"/>
      <c r="F141" s="10">
        <f t="shared" si="14"/>
        <v>0.27081232550879664</v>
      </c>
      <c r="G141" s="6">
        <v>12820</v>
      </c>
      <c r="H141" s="12">
        <f t="shared" si="16"/>
        <v>0.11237025954721852</v>
      </c>
      <c r="I141" s="10">
        <f t="shared" si="17"/>
        <v>2.41</v>
      </c>
      <c r="J141" s="14">
        <f t="shared" si="18"/>
        <v>1462.1886731305781</v>
      </c>
      <c r="K141" s="15">
        <f t="shared" si="19"/>
        <v>2.4621886731305782</v>
      </c>
    </row>
    <row r="142" spans="1:11">
      <c r="C142" s="6"/>
      <c r="D142" s="20"/>
      <c r="E142" s="20"/>
      <c r="F142" s="10"/>
      <c r="G142" s="6"/>
      <c r="H142" s="12"/>
      <c r="I142" s="10"/>
      <c r="J142" s="14"/>
      <c r="K142" s="15"/>
    </row>
    <row r="143" spans="1:11">
      <c r="A143" t="s">
        <v>61</v>
      </c>
      <c r="C143" s="6">
        <v>1213</v>
      </c>
      <c r="D143" s="20"/>
      <c r="E143" s="20"/>
      <c r="F143" s="10">
        <f t="shared" si="14"/>
        <v>0.20081636096725541</v>
      </c>
      <c r="G143" s="6">
        <v>10260.4</v>
      </c>
      <c r="H143" s="12">
        <f t="shared" si="16"/>
        <v>9.0743949827047185E-2</v>
      </c>
      <c r="I143" s="10">
        <f t="shared" si="17"/>
        <v>2.2130000000000001</v>
      </c>
      <c r="J143" s="14">
        <f t="shared" si="18"/>
        <v>1248.802215052008</v>
      </c>
      <c r="K143" s="15">
        <f t="shared" si="19"/>
        <v>2.2488022150520077</v>
      </c>
    </row>
    <row r="144" spans="1:11">
      <c r="C144" s="6">
        <v>1239.8</v>
      </c>
      <c r="D144" s="20"/>
      <c r="E144" s="20"/>
      <c r="F144" s="10">
        <f t="shared" si="14"/>
        <v>0.20835584281896091</v>
      </c>
      <c r="G144" s="6">
        <v>10528</v>
      </c>
      <c r="H144" s="12">
        <f t="shared" si="16"/>
        <v>9.3024307000161149E-2</v>
      </c>
      <c r="I144" s="10">
        <f t="shared" si="17"/>
        <v>2.2397999999999998</v>
      </c>
      <c r="J144" s="14">
        <f t="shared" si="18"/>
        <v>1277.3619265622663</v>
      </c>
      <c r="K144" s="15">
        <f t="shared" si="19"/>
        <v>2.277361926562266</v>
      </c>
    </row>
    <row r="145" spans="1:11">
      <c r="C145" s="6">
        <v>1258.9000000000001</v>
      </c>
      <c r="D145" s="20"/>
      <c r="E145" s="20"/>
      <c r="F145" s="10">
        <f t="shared" si="14"/>
        <v>0.22122841357495315</v>
      </c>
      <c r="G145" s="6">
        <v>11107.4</v>
      </c>
      <c r="H145" s="12">
        <f t="shared" si="16"/>
        <v>9.7936346706340757E-2</v>
      </c>
      <c r="I145" s="10">
        <f t="shared" si="17"/>
        <v>2.2589000000000001</v>
      </c>
      <c r="J145" s="14">
        <f t="shared" si="18"/>
        <v>1299.1728630677626</v>
      </c>
      <c r="K145" s="15">
        <f t="shared" si="19"/>
        <v>2.2991728630677626</v>
      </c>
    </row>
    <row r="146" spans="1:11">
      <c r="C146" s="6">
        <v>1224.5</v>
      </c>
      <c r="D146" s="20"/>
      <c r="E146" s="20"/>
      <c r="F146" s="10">
        <f t="shared" si="14"/>
        <v>0.2210891846416998</v>
      </c>
      <c r="G146" s="6">
        <v>11280.6</v>
      </c>
      <c r="H146" s="12">
        <f t="shared" si="16"/>
        <v>9.9388260122139721E-2</v>
      </c>
      <c r="I146" s="10">
        <f t="shared" si="17"/>
        <v>2.2244999999999999</v>
      </c>
      <c r="J146" s="14">
        <f t="shared" si="18"/>
        <v>1264.2930325559253</v>
      </c>
      <c r="K146" s="15">
        <f t="shared" si="19"/>
        <v>2.2642930325559254</v>
      </c>
    </row>
    <row r="147" spans="1:11">
      <c r="C147" s="6">
        <v>1223.4000000000001</v>
      </c>
      <c r="D147" s="20"/>
      <c r="E147" s="20"/>
      <c r="F147" s="10">
        <f t="shared" ref="F147:F152" si="20">C147/1000*O$12/(O$12-Q$12)*(1-EXP((Q$12-O$12)*G147))-EXP(-O$12*G147)+1</f>
        <v>0.22248687907074416</v>
      </c>
      <c r="G147" s="6">
        <v>11361</v>
      </c>
      <c r="H147" s="12">
        <f t="shared" si="16"/>
        <v>0.10006606056973293</v>
      </c>
      <c r="I147" s="10">
        <f t="shared" si="17"/>
        <v>2.2233999999999998</v>
      </c>
      <c r="J147" s="14">
        <f t="shared" si="18"/>
        <v>1263.4452347544113</v>
      </c>
      <c r="K147" s="15">
        <f t="shared" si="19"/>
        <v>2.2634452347544114</v>
      </c>
    </row>
    <row r="148" spans="1:11">
      <c r="C148" s="6">
        <v>1255.0999999999999</v>
      </c>
      <c r="D148" s="20"/>
      <c r="E148" s="20"/>
      <c r="F148" s="10">
        <f t="shared" si="20"/>
        <v>0.25034315714224853</v>
      </c>
      <c r="G148" s="6">
        <v>12664.1</v>
      </c>
      <c r="H148" s="12">
        <f t="shared" si="16"/>
        <v>0.11101199820063348</v>
      </c>
      <c r="I148" s="10">
        <f t="shared" si="17"/>
        <v>2.2550999999999997</v>
      </c>
      <c r="J148" s="14">
        <f t="shared" si="18"/>
        <v>1300.98019197551</v>
      </c>
      <c r="K148" s="15">
        <f t="shared" si="19"/>
        <v>2.3009801919755102</v>
      </c>
    </row>
    <row r="149" spans="1:11">
      <c r="C149" s="6">
        <v>1224.4000000000001</v>
      </c>
      <c r="D149" s="20"/>
      <c r="E149" s="20"/>
      <c r="F149" s="10">
        <f t="shared" si="20"/>
        <v>0.25182303868379652</v>
      </c>
      <c r="G149" s="6">
        <v>12929</v>
      </c>
      <c r="H149" s="12">
        <f t="shared" si="16"/>
        <v>0.11320942217397793</v>
      </c>
      <c r="I149" s="10">
        <f t="shared" si="17"/>
        <v>2.2244000000000002</v>
      </c>
      <c r="J149" s="14">
        <f t="shared" si="18"/>
        <v>1270.1114380145082</v>
      </c>
      <c r="K149" s="15">
        <f t="shared" si="19"/>
        <v>2.2701114380145082</v>
      </c>
    </row>
    <row r="150" spans="1:11">
      <c r="C150" s="6"/>
      <c r="D150" s="20"/>
      <c r="E150" s="20"/>
      <c r="F150" s="10"/>
      <c r="G150" s="6"/>
      <c r="H150" s="12"/>
      <c r="I150" s="10"/>
      <c r="J150" s="14"/>
      <c r="K150" s="15"/>
    </row>
    <row r="151" spans="1:11">
      <c r="A151" t="s">
        <v>60</v>
      </c>
      <c r="C151" s="6">
        <v>1144.4000000000001</v>
      </c>
      <c r="D151" s="20"/>
      <c r="E151" s="20"/>
      <c r="F151" s="10">
        <f t="shared" si="20"/>
        <v>0.1391973411231775</v>
      </c>
      <c r="G151" s="6">
        <v>7258</v>
      </c>
      <c r="H151" s="12">
        <f t="shared" ref="H151:H156" si="21">F151/I151</f>
        <v>6.491202253459126E-2</v>
      </c>
      <c r="I151" s="10">
        <f t="shared" ref="I151:I156" si="22">C151/1000+1</f>
        <v>2.1444000000000001</v>
      </c>
      <c r="J151" s="14">
        <f t="shared" ref="J151:J156" si="23">C151*EXP(G151*Q$12)</f>
        <v>1168.1916001695768</v>
      </c>
      <c r="K151" s="15">
        <f t="shared" si="19"/>
        <v>2.1681916001695765</v>
      </c>
    </row>
    <row r="152" spans="1:11">
      <c r="C152" s="6">
        <v>1208</v>
      </c>
      <c r="D152" s="20"/>
      <c r="E152" s="20"/>
      <c r="F152" s="10">
        <f t="shared" si="20"/>
        <v>0.18881169473260861</v>
      </c>
      <c r="G152" s="6">
        <v>9646.7000000000007</v>
      </c>
      <c r="H152" s="12">
        <f t="shared" si="21"/>
        <v>8.5512542904261135E-2</v>
      </c>
      <c r="I152" s="10">
        <f t="shared" si="22"/>
        <v>2.2080000000000002</v>
      </c>
      <c r="J152" s="14">
        <f t="shared" si="23"/>
        <v>1241.492759650891</v>
      </c>
      <c r="K152" s="15">
        <f t="shared" si="19"/>
        <v>2.2414927596508907</v>
      </c>
    </row>
    <row r="153" spans="1:11">
      <c r="C153" s="18">
        <v>1223.4000000000001</v>
      </c>
      <c r="F153" s="10">
        <f t="shared" ref="F153:F226" si="24">C153/1000*O$12/(O$12-Q$12)*(1-EXP((Q$12-O$12)*G153))-EXP(-O$12*G153)+1</f>
        <v>0.2028927372473498</v>
      </c>
      <c r="G153" s="6">
        <v>10320</v>
      </c>
      <c r="H153" s="12">
        <f t="shared" si="21"/>
        <v>9.1253367476544847E-2</v>
      </c>
      <c r="I153" s="10">
        <f t="shared" si="22"/>
        <v>2.2233999999999998</v>
      </c>
      <c r="J153" s="14">
        <f t="shared" si="23"/>
        <v>1259.7220077183681</v>
      </c>
      <c r="K153" s="15">
        <f t="shared" si="19"/>
        <v>2.2597220077183682</v>
      </c>
    </row>
    <row r="154" spans="1:11">
      <c r="C154" s="18">
        <v>1220.4000000000001</v>
      </c>
      <c r="F154" s="10">
        <f t="shared" si="24"/>
        <v>0.21597965227457372</v>
      </c>
      <c r="G154" s="6">
        <v>11030</v>
      </c>
      <c r="H154" s="12">
        <f t="shared" si="21"/>
        <v>9.727060542000257E-2</v>
      </c>
      <c r="I154" s="10">
        <f t="shared" si="22"/>
        <v>2.2204000000000002</v>
      </c>
      <c r="J154" s="14">
        <f t="shared" si="23"/>
        <v>1259.1649005150682</v>
      </c>
      <c r="K154" s="15">
        <f t="shared" si="19"/>
        <v>2.259164900515068</v>
      </c>
    </row>
    <row r="155" spans="1:11">
      <c r="C155" s="18">
        <v>1276.5</v>
      </c>
      <c r="F155" s="10">
        <f t="shared" si="24"/>
        <v>0.2318291751068875</v>
      </c>
      <c r="G155" s="6">
        <v>11569</v>
      </c>
      <c r="H155" s="12">
        <f t="shared" si="21"/>
        <v>0.10183578963623435</v>
      </c>
      <c r="I155" s="10">
        <f t="shared" si="22"/>
        <v>2.2765</v>
      </c>
      <c r="J155" s="14">
        <f t="shared" si="23"/>
        <v>1319.0609378414331</v>
      </c>
      <c r="K155" s="15">
        <f t="shared" si="19"/>
        <v>2.3190609378414333</v>
      </c>
    </row>
    <row r="156" spans="1:11">
      <c r="C156" s="18">
        <v>1258.0999999999999</v>
      </c>
      <c r="F156" s="10">
        <f t="shared" si="24"/>
        <v>0.25224157505541311</v>
      </c>
      <c r="G156" s="6">
        <v>12747</v>
      </c>
      <c r="H156" s="12">
        <f t="shared" si="21"/>
        <v>0.11170522787095928</v>
      </c>
      <c r="I156" s="10">
        <f t="shared" si="22"/>
        <v>2.2580999999999998</v>
      </c>
      <c r="J156" s="14">
        <f t="shared" si="23"/>
        <v>1304.3963821758589</v>
      </c>
      <c r="K156" s="15">
        <f t="shared" si="19"/>
        <v>2.3043963821758586</v>
      </c>
    </row>
    <row r="157" spans="1:11">
      <c r="C157" s="18"/>
      <c r="F157" s="10"/>
      <c r="G157" s="6"/>
      <c r="H157" s="12"/>
      <c r="I157" s="10"/>
      <c r="J157" s="14"/>
      <c r="K157" s="15"/>
    </row>
    <row r="158" spans="1:11">
      <c r="C158" s="11">
        <f t="shared" ref="C158:C166" si="25">J158/EXP(Q$12*G158)</f>
        <v>4000</v>
      </c>
      <c r="F158" s="10">
        <f t="shared" ref="F158:F166" si="26">C158/1000*O$12/(O$12-Q$12)*(1-EXP((Q$12-O$12)*G158))-EXP(-O$12*G158)+1</f>
        <v>0</v>
      </c>
      <c r="G158" s="6">
        <v>0</v>
      </c>
      <c r="H158" s="12">
        <f t="shared" ref="H158:H166" si="27">F158/I158</f>
        <v>0</v>
      </c>
      <c r="I158" s="10">
        <f t="shared" ref="I158:I166" si="28">C158/1000+1</f>
        <v>5</v>
      </c>
      <c r="J158" s="14">
        <f t="shared" ref="J158:J166" si="29">1000*(K158-1)</f>
        <v>4000</v>
      </c>
      <c r="K158" s="19">
        <v>5</v>
      </c>
    </row>
    <row r="159" spans="1:11">
      <c r="C159" s="11">
        <f t="shared" si="25"/>
        <v>3888.1923616988242</v>
      </c>
      <c r="F159" s="10">
        <f t="shared" si="26"/>
        <v>0.43423665950500445</v>
      </c>
      <c r="G159" s="6">
        <v>10000</v>
      </c>
      <c r="H159" s="12">
        <f t="shared" si="27"/>
        <v>8.8833791179627697E-2</v>
      </c>
      <c r="I159" s="10">
        <f t="shared" si="28"/>
        <v>4.8881923616988239</v>
      </c>
      <c r="J159" s="14">
        <f t="shared" si="29"/>
        <v>4000</v>
      </c>
      <c r="K159" s="19">
        <v>5</v>
      </c>
    </row>
    <row r="160" spans="1:11">
      <c r="C160" s="11">
        <f t="shared" si="25"/>
        <v>3726.3133285658296</v>
      </c>
      <c r="F160" s="10">
        <f t="shared" si="26"/>
        <v>0.99732494558548124</v>
      </c>
      <c r="G160" s="6">
        <v>25000</v>
      </c>
      <c r="H160" s="12">
        <f t="shared" si="27"/>
        <v>0.21101541016285377</v>
      </c>
      <c r="I160" s="10">
        <f t="shared" si="28"/>
        <v>4.7263133285658299</v>
      </c>
      <c r="J160" s="14">
        <f t="shared" si="29"/>
        <v>4000</v>
      </c>
      <c r="K160" s="19">
        <v>5</v>
      </c>
    </row>
    <row r="161" spans="3:11">
      <c r="C161" s="11">
        <f t="shared" si="25"/>
        <v>3471.3527556618374</v>
      </c>
      <c r="F161" s="10">
        <f t="shared" si="26"/>
        <v>1.7356451062743439</v>
      </c>
      <c r="G161" s="6">
        <f t="shared" ref="G161" si="30">G150+50000</f>
        <v>50000</v>
      </c>
      <c r="H161" s="12">
        <f t="shared" si="27"/>
        <v>0.38817002395451539</v>
      </c>
      <c r="I161" s="10">
        <f t="shared" si="28"/>
        <v>4.4713527556618375</v>
      </c>
      <c r="J161" s="14">
        <f t="shared" si="29"/>
        <v>4000</v>
      </c>
      <c r="K161" s="19">
        <v>5</v>
      </c>
    </row>
    <row r="162" spans="3:11">
      <c r="C162" s="11">
        <f t="shared" si="25"/>
        <v>3012.5724885602585</v>
      </c>
      <c r="F162" s="10">
        <f t="shared" si="26"/>
        <v>2.6509267916410844</v>
      </c>
      <c r="G162" s="6">
        <f t="shared" ref="G162:G182" si="31">G161+50000</f>
        <v>100000</v>
      </c>
      <c r="H162" s="12">
        <f t="shared" si="27"/>
        <v>0.66065517799337181</v>
      </c>
      <c r="I162" s="10">
        <f t="shared" si="28"/>
        <v>4.0125724885602585</v>
      </c>
      <c r="J162" s="14">
        <f t="shared" si="29"/>
        <v>4000</v>
      </c>
      <c r="K162" s="19">
        <v>5</v>
      </c>
    </row>
    <row r="163" spans="3:11">
      <c r="C163" s="11">
        <f t="shared" si="25"/>
        <v>2614.4254524486723</v>
      </c>
      <c r="F163" s="10">
        <f t="shared" si="26"/>
        <v>3.0720755312871248</v>
      </c>
      <c r="G163" s="6">
        <f t="shared" si="31"/>
        <v>150000</v>
      </c>
      <c r="H163" s="12">
        <f t="shared" si="27"/>
        <v>0.84994851096067825</v>
      </c>
      <c r="I163" s="10">
        <f t="shared" si="28"/>
        <v>3.6144254524486725</v>
      </c>
      <c r="J163" s="14">
        <f t="shared" si="29"/>
        <v>4000</v>
      </c>
      <c r="K163" s="19">
        <v>5</v>
      </c>
    </row>
    <row r="164" spans="3:11">
      <c r="C164" s="11">
        <f t="shared" si="25"/>
        <v>2268.8982497075367</v>
      </c>
      <c r="F164" s="10">
        <f t="shared" si="26"/>
        <v>3.2019309486182266</v>
      </c>
      <c r="G164" s="6">
        <f t="shared" si="31"/>
        <v>200000</v>
      </c>
      <c r="H164" s="12">
        <f t="shared" si="27"/>
        <v>0.97951380068336436</v>
      </c>
      <c r="I164" s="10">
        <f t="shared" si="28"/>
        <v>3.2688982497075365</v>
      </c>
      <c r="J164" s="14">
        <f t="shared" si="29"/>
        <v>4000</v>
      </c>
      <c r="K164" s="19">
        <v>5</v>
      </c>
    </row>
    <row r="165" spans="3:11">
      <c r="C165" s="11">
        <f t="shared" si="25"/>
        <v>1969.0365478596443</v>
      </c>
      <c r="F165" s="10">
        <f t="shared" si="26"/>
        <v>3.1658356447759761</v>
      </c>
      <c r="G165" s="6">
        <f t="shared" si="31"/>
        <v>250000</v>
      </c>
      <c r="H165" s="12">
        <f t="shared" si="27"/>
        <v>1.066283824312706</v>
      </c>
      <c r="I165" s="10">
        <f t="shared" si="28"/>
        <v>2.9690365478596443</v>
      </c>
      <c r="J165" s="14">
        <f t="shared" si="29"/>
        <v>4000</v>
      </c>
      <c r="K165" s="19">
        <v>5</v>
      </c>
    </row>
    <row r="166" spans="3:11">
      <c r="C166" s="11">
        <f t="shared" si="25"/>
        <v>1708.8051116028619</v>
      </c>
      <c r="F166" s="10">
        <f t="shared" si="26"/>
        <v>3.0405593444306107</v>
      </c>
      <c r="G166" s="6">
        <f t="shared" si="31"/>
        <v>300000</v>
      </c>
      <c r="H166" s="12">
        <f t="shared" si="27"/>
        <v>1.122472536472527</v>
      </c>
      <c r="I166" s="10">
        <f t="shared" si="28"/>
        <v>2.708805111602862</v>
      </c>
      <c r="J166" s="14">
        <f t="shared" si="29"/>
        <v>4000</v>
      </c>
      <c r="K166" s="19">
        <v>5</v>
      </c>
    </row>
    <row r="167" spans="3:11">
      <c r="C167" s="11">
        <f t="shared" ref="C167:C182" si="32">J167/EXP(Q$12*G167)</f>
        <v>1482.966333262907</v>
      </c>
      <c r="F167" s="10">
        <f t="shared" si="24"/>
        <v>2.8725149643031287</v>
      </c>
      <c r="G167" s="6">
        <f t="shared" si="31"/>
        <v>350000</v>
      </c>
      <c r="H167" s="12">
        <f t="shared" ref="H167:H226" si="33">F167/I167</f>
        <v>1.1568884063475435</v>
      </c>
      <c r="I167" s="10">
        <f t="shared" ref="I167:I226" si="34">C167/1000+1</f>
        <v>2.4829663332629073</v>
      </c>
      <c r="J167" s="14">
        <f t="shared" ref="J167:J226" si="35">1000*(K167-1)</f>
        <v>4000</v>
      </c>
      <c r="K167" s="19">
        <v>5</v>
      </c>
    </row>
    <row r="168" spans="3:11">
      <c r="C168" s="11">
        <f t="shared" si="32"/>
        <v>1286.9748168814808</v>
      </c>
      <c r="F168" s="10">
        <f t="shared" si="24"/>
        <v>2.6892194796973126</v>
      </c>
      <c r="G168" s="6">
        <f t="shared" si="31"/>
        <v>400000</v>
      </c>
      <c r="H168" s="12">
        <f t="shared" si="33"/>
        <v>1.1758850424791003</v>
      </c>
      <c r="I168" s="10">
        <f t="shared" si="34"/>
        <v>2.2869748168814805</v>
      </c>
      <c r="J168" s="14">
        <f t="shared" si="35"/>
        <v>4000</v>
      </c>
      <c r="K168" s="19">
        <v>5</v>
      </c>
    </row>
    <row r="169" spans="3:11">
      <c r="C169" s="11">
        <f t="shared" si="32"/>
        <v>1116.8858942622292</v>
      </c>
      <c r="F169" s="10">
        <f t="shared" si="24"/>
        <v>2.5064947629253074</v>
      </c>
      <c r="G169" s="6">
        <f t="shared" si="31"/>
        <v>450000</v>
      </c>
      <c r="H169" s="12">
        <f t="shared" si="33"/>
        <v>1.1840481197966808</v>
      </c>
      <c r="I169" s="10">
        <f t="shared" si="34"/>
        <v>2.1168858942622291</v>
      </c>
      <c r="J169" s="14">
        <f t="shared" si="35"/>
        <v>4000</v>
      </c>
      <c r="K169" s="19">
        <v>5</v>
      </c>
    </row>
    <row r="170" spans="3:11">
      <c r="C170" s="11">
        <f t="shared" si="32"/>
        <v>969.27623170175616</v>
      </c>
      <c r="F170" s="10">
        <f t="shared" si="24"/>
        <v>2.3329832248028337</v>
      </c>
      <c r="G170" s="6">
        <f t="shared" si="31"/>
        <v>500000</v>
      </c>
      <c r="H170" s="12">
        <f t="shared" si="33"/>
        <v>1.1846906935888719</v>
      </c>
      <c r="I170" s="10">
        <f t="shared" si="34"/>
        <v>1.9692762317017563</v>
      </c>
      <c r="J170" s="14">
        <f t="shared" si="35"/>
        <v>4000</v>
      </c>
      <c r="K170" s="19">
        <v>5</v>
      </c>
    </row>
    <row r="171" spans="3:11">
      <c r="C171" s="11">
        <f t="shared" si="32"/>
        <v>841.17492947885319</v>
      </c>
      <c r="F171" s="10">
        <f t="shared" si="24"/>
        <v>2.172972043657444</v>
      </c>
      <c r="G171" s="6">
        <f t="shared" si="31"/>
        <v>550000</v>
      </c>
      <c r="H171" s="12">
        <f t="shared" si="33"/>
        <v>1.1802094460804473</v>
      </c>
      <c r="I171" s="10">
        <f t="shared" si="34"/>
        <v>1.8411749294788531</v>
      </c>
      <c r="J171" s="14">
        <f t="shared" si="35"/>
        <v>4000</v>
      </c>
      <c r="K171" s="19">
        <v>5</v>
      </c>
    </row>
    <row r="172" spans="3:11">
      <c r="C172" s="11">
        <f t="shared" si="32"/>
        <v>730.00372736001714</v>
      </c>
      <c r="F172" s="10">
        <f t="shared" si="24"/>
        <v>2.0281529524495934</v>
      </c>
      <c r="G172" s="6">
        <f t="shared" si="31"/>
        <v>600000</v>
      </c>
      <c r="H172" s="12">
        <f t="shared" si="33"/>
        <v>1.1723402212228475</v>
      </c>
      <c r="I172" s="10">
        <f t="shared" si="34"/>
        <v>1.7300037273600171</v>
      </c>
      <c r="J172" s="14">
        <f t="shared" si="35"/>
        <v>4000</v>
      </c>
      <c r="K172" s="19">
        <v>5</v>
      </c>
    </row>
    <row r="173" spans="3:11">
      <c r="C173" s="11">
        <f t="shared" si="32"/>
        <v>633.52511265365217</v>
      </c>
      <c r="F173" s="10">
        <f t="shared" si="24"/>
        <v>1.8987130053047472</v>
      </c>
      <c r="G173" s="6">
        <f t="shared" si="31"/>
        <v>650000</v>
      </c>
      <c r="H173" s="12">
        <f t="shared" si="33"/>
        <v>1.1623408728747968</v>
      </c>
      <c r="I173" s="10">
        <f t="shared" si="34"/>
        <v>1.6335251126536523</v>
      </c>
      <c r="J173" s="14">
        <f t="shared" si="35"/>
        <v>4000</v>
      </c>
      <c r="K173" s="19">
        <v>5</v>
      </c>
    </row>
    <row r="174" spans="3:11">
      <c r="C174" s="11">
        <f t="shared" si="32"/>
        <v>549.79728639780785</v>
      </c>
      <c r="F174" s="10">
        <f t="shared" si="24"/>
        <v>1.7840055975576163</v>
      </c>
      <c r="G174" s="6">
        <f t="shared" si="31"/>
        <v>700000</v>
      </c>
      <c r="H174" s="12">
        <f t="shared" si="33"/>
        <v>1.1511219004029736</v>
      </c>
      <c r="I174" s="10">
        <f t="shared" si="34"/>
        <v>1.549797286397808</v>
      </c>
      <c r="J174" s="14">
        <f t="shared" si="35"/>
        <v>4000</v>
      </c>
      <c r="K174" s="19">
        <v>5</v>
      </c>
    </row>
    <row r="175" spans="3:11">
      <c r="C175" s="11">
        <f t="shared" si="32"/>
        <v>477.13508129810771</v>
      </c>
      <c r="F175" s="10">
        <f t="shared" si="24"/>
        <v>1.6829587843658849</v>
      </c>
      <c r="G175" s="6">
        <f t="shared" si="31"/>
        <v>750000</v>
      </c>
      <c r="H175" s="12">
        <f t="shared" si="33"/>
        <v>1.1393397974726178</v>
      </c>
      <c r="I175" s="10">
        <f t="shared" si="34"/>
        <v>1.4771350812981077</v>
      </c>
      <c r="J175" s="14">
        <f t="shared" si="35"/>
        <v>4000</v>
      </c>
      <c r="K175" s="19">
        <v>5</v>
      </c>
    </row>
    <row r="176" spans="3:11">
      <c r="C176" s="11">
        <f t="shared" si="32"/>
        <v>414.07604482178027</v>
      </c>
      <c r="F176" s="10">
        <f t="shared" si="24"/>
        <v>1.5943197528817206</v>
      </c>
      <c r="G176" s="6">
        <f t="shared" si="31"/>
        <v>800000</v>
      </c>
      <c r="H176" s="12">
        <f t="shared" si="33"/>
        <v>1.1274639427773185</v>
      </c>
      <c r="I176" s="10">
        <f t="shared" si="34"/>
        <v>1.4140760448217802</v>
      </c>
      <c r="J176" s="14">
        <f t="shared" si="35"/>
        <v>4000</v>
      </c>
      <c r="K176" s="19">
        <v>5</v>
      </c>
    </row>
    <row r="177" spans="1:12">
      <c r="C177" s="11">
        <f t="shared" si="32"/>
        <v>359.35100481141035</v>
      </c>
      <c r="F177" s="10">
        <f t="shared" si="24"/>
        <v>1.5167976002862216</v>
      </c>
      <c r="G177" s="6">
        <f t="shared" si="31"/>
        <v>850000</v>
      </c>
      <c r="H177" s="12">
        <f t="shared" si="33"/>
        <v>1.1158248273753655</v>
      </c>
      <c r="I177" s="10">
        <f t="shared" si="34"/>
        <v>1.3593510048114104</v>
      </c>
      <c r="J177" s="14">
        <f t="shared" si="35"/>
        <v>4000</v>
      </c>
      <c r="K177" s="19">
        <v>5</v>
      </c>
    </row>
    <row r="178" spans="1:12">
      <c r="C178" s="11">
        <f t="shared" si="32"/>
        <v>311.85852520048485</v>
      </c>
      <c r="F178" s="10">
        <f t="shared" si="24"/>
        <v>1.4491434299249792</v>
      </c>
      <c r="G178" s="6">
        <f t="shared" si="31"/>
        <v>900000</v>
      </c>
      <c r="H178" s="12">
        <f t="shared" si="33"/>
        <v>1.1046491691651841</v>
      </c>
      <c r="I178" s="10">
        <f t="shared" si="34"/>
        <v>1.3118585252004848</v>
      </c>
      <c r="J178" s="14">
        <f t="shared" si="35"/>
        <v>4000</v>
      </c>
      <c r="K178" s="19">
        <v>5</v>
      </c>
    </row>
    <row r="179" spans="1:12">
      <c r="C179" s="11">
        <f t="shared" si="32"/>
        <v>270.6427377078349</v>
      </c>
      <c r="F179" s="10">
        <f t="shared" si="24"/>
        <v>1.3901921970187545</v>
      </c>
      <c r="G179" s="6">
        <f t="shared" si="31"/>
        <v>950000</v>
      </c>
      <c r="H179" s="12">
        <f t="shared" si="33"/>
        <v>1.0940858163850051</v>
      </c>
      <c r="I179" s="10">
        <f t="shared" si="34"/>
        <v>1.2706427377078349</v>
      </c>
      <c r="J179" s="14">
        <f t="shared" si="35"/>
        <v>4000</v>
      </c>
      <c r="K179" s="19">
        <v>5</v>
      </c>
    </row>
    <row r="180" spans="1:12">
      <c r="C180" s="11">
        <f t="shared" si="32"/>
        <v>234.87410333548911</v>
      </c>
      <c r="F180" s="10">
        <f t="shared" si="24"/>
        <v>1.3388815552828888</v>
      </c>
      <c r="G180" s="6">
        <f t="shared" si="31"/>
        <v>1000000</v>
      </c>
      <c r="H180" s="12">
        <f t="shared" si="33"/>
        <v>1.084225146244842</v>
      </c>
      <c r="I180" s="10">
        <f t="shared" si="34"/>
        <v>1.2348741033354891</v>
      </c>
      <c r="J180" s="14">
        <f t="shared" si="35"/>
        <v>4000</v>
      </c>
      <c r="K180" s="19">
        <v>5</v>
      </c>
    </row>
    <row r="181" spans="1:12">
      <c r="C181" s="11">
        <f t="shared" si="32"/>
        <v>203.83271646181333</v>
      </c>
      <c r="F181" s="10">
        <f t="shared" si="24"/>
        <v>1.2942571822900901</v>
      </c>
      <c r="G181" s="6">
        <f t="shared" si="31"/>
        <v>1050000</v>
      </c>
      <c r="H181" s="12">
        <f t="shared" si="33"/>
        <v>1.0751138132331572</v>
      </c>
      <c r="I181" s="10">
        <f t="shared" si="34"/>
        <v>1.2038327164618132</v>
      </c>
      <c r="J181" s="14">
        <f t="shared" si="35"/>
        <v>4000</v>
      </c>
      <c r="K181" s="19">
        <v>5</v>
      </c>
    </row>
    <row r="182" spans="1:12">
      <c r="C182" s="11">
        <f t="shared" si="32"/>
        <v>176.89381549593838</v>
      </c>
      <c r="F182" s="10">
        <f t="shared" si="24"/>
        <v>1.2554704359378184</v>
      </c>
      <c r="G182" s="6">
        <f t="shared" si="31"/>
        <v>1100000</v>
      </c>
      <c r="H182" s="12">
        <f t="shared" si="33"/>
        <v>1.0667661087238938</v>
      </c>
      <c r="I182" s="10">
        <f t="shared" si="34"/>
        <v>1.1768938154959383</v>
      </c>
      <c r="J182" s="14">
        <f t="shared" si="35"/>
        <v>4000</v>
      </c>
      <c r="K182" s="19">
        <v>5</v>
      </c>
    </row>
    <row r="183" spans="1:12">
      <c r="C183" s="11"/>
      <c r="F183" s="10"/>
      <c r="G183" s="6"/>
      <c r="H183" s="12"/>
      <c r="I183" s="10"/>
      <c r="J183" s="14"/>
      <c r="K183" s="19"/>
    </row>
    <row r="184" spans="1:12">
      <c r="C184" s="11">
        <f t="shared" ref="C184:C214" si="36">J184/EXP(Q$12*G184)</f>
        <v>3000</v>
      </c>
      <c r="F184" s="10">
        <f t="shared" si="24"/>
        <v>0</v>
      </c>
      <c r="G184" s="6">
        <v>0</v>
      </c>
      <c r="H184" s="12">
        <f t="shared" si="33"/>
        <v>0</v>
      </c>
      <c r="I184" s="10">
        <f t="shared" si="34"/>
        <v>4</v>
      </c>
      <c r="J184" s="14">
        <f t="shared" si="35"/>
        <v>3000</v>
      </c>
      <c r="K184" s="19">
        <v>4</v>
      </c>
    </row>
    <row r="185" spans="1:12">
      <c r="C185" s="11">
        <f t="shared" si="36"/>
        <v>2916.1442712741182</v>
      </c>
      <c r="F185" s="10">
        <f t="shared" si="24"/>
        <v>0.34763980564307384</v>
      </c>
      <c r="G185" s="6">
        <v>10000</v>
      </c>
      <c r="H185" s="12">
        <f t="shared" si="33"/>
        <v>8.8770939363265383E-2</v>
      </c>
      <c r="I185" s="10">
        <f t="shared" si="34"/>
        <v>3.9161442712741183</v>
      </c>
      <c r="J185" s="14">
        <f t="shared" si="35"/>
        <v>3000</v>
      </c>
      <c r="K185" s="19">
        <v>4</v>
      </c>
    </row>
    <row r="186" spans="1:12">
      <c r="C186" s="11">
        <f t="shared" si="36"/>
        <v>2794.7349964243722</v>
      </c>
      <c r="F186" s="10">
        <f t="shared" si="24"/>
        <v>0.7993354778363112</v>
      </c>
      <c r="G186" s="6">
        <v>25000</v>
      </c>
      <c r="H186" s="12">
        <f t="shared" si="33"/>
        <v>0.21064329356054987</v>
      </c>
      <c r="I186" s="10">
        <f t="shared" si="34"/>
        <v>3.7947349964243724</v>
      </c>
      <c r="J186" s="14">
        <f t="shared" si="35"/>
        <v>3000</v>
      </c>
      <c r="K186" s="19">
        <v>4</v>
      </c>
    </row>
    <row r="187" spans="1:12">
      <c r="C187" s="11">
        <f t="shared" si="36"/>
        <v>2603.514566746378</v>
      </c>
      <c r="F187" s="10">
        <f t="shared" si="24"/>
        <v>1.3938734581688674</v>
      </c>
      <c r="G187" s="6">
        <v>50000</v>
      </c>
      <c r="H187" s="12">
        <f t="shared" si="33"/>
        <v>0.38680944182429078</v>
      </c>
      <c r="I187" s="10">
        <f t="shared" si="34"/>
        <v>3.6035145667463779</v>
      </c>
      <c r="J187" s="14">
        <f t="shared" si="35"/>
        <v>3000</v>
      </c>
      <c r="K187" s="19">
        <v>4</v>
      </c>
    </row>
    <row r="188" spans="1:12">
      <c r="C188" s="11">
        <f t="shared" si="36"/>
        <v>2259.4293664201937</v>
      </c>
      <c r="F188" s="10">
        <f t="shared" si="24"/>
        <v>2.1385155061237531</v>
      </c>
      <c r="G188" s="6">
        <f>G187+50000</f>
        <v>100000</v>
      </c>
      <c r="H188" s="12">
        <f t="shared" si="33"/>
        <v>0.6561011961650417</v>
      </c>
      <c r="I188" s="10">
        <f t="shared" si="34"/>
        <v>3.2594293664201937</v>
      </c>
      <c r="J188" s="14">
        <f t="shared" si="35"/>
        <v>3000</v>
      </c>
      <c r="K188" s="19">
        <v>4</v>
      </c>
    </row>
    <row r="189" spans="1:12" s="20" customFormat="1">
      <c r="A189"/>
      <c r="B189"/>
      <c r="C189" s="11">
        <f t="shared" si="36"/>
        <v>1960.8190893365045</v>
      </c>
      <c r="D189"/>
      <c r="E189"/>
      <c r="F189" s="10">
        <f t="shared" si="24"/>
        <v>2.491114821528166</v>
      </c>
      <c r="G189" s="6">
        <f t="shared" ref="G189:G214" si="37">G188+50000</f>
        <v>150000</v>
      </c>
      <c r="H189" s="12">
        <f t="shared" si="33"/>
        <v>0.84136002449457481</v>
      </c>
      <c r="I189" s="10">
        <f t="shared" si="34"/>
        <v>2.9608190893365043</v>
      </c>
      <c r="J189" s="14">
        <f t="shared" si="35"/>
        <v>3000</v>
      </c>
      <c r="K189" s="19">
        <v>4</v>
      </c>
      <c r="L189"/>
    </row>
    <row r="190" spans="1:12" s="20" customFormat="1">
      <c r="A190"/>
      <c r="B190"/>
      <c r="C190" s="11">
        <f t="shared" si="36"/>
        <v>1701.6736872806525</v>
      </c>
      <c r="D190"/>
      <c r="E190"/>
      <c r="F190" s="10">
        <f t="shared" si="24"/>
        <v>2.6117041307216162</v>
      </c>
      <c r="G190" s="6">
        <f t="shared" si="37"/>
        <v>200000</v>
      </c>
      <c r="H190" s="12">
        <f t="shared" si="33"/>
        <v>0.96669858503541395</v>
      </c>
      <c r="I190" s="10">
        <f t="shared" si="34"/>
        <v>2.7016736872806524</v>
      </c>
      <c r="J190" s="14">
        <f t="shared" si="35"/>
        <v>3000</v>
      </c>
      <c r="K190" s="19">
        <v>4</v>
      </c>
      <c r="L190"/>
    </row>
    <row r="191" spans="1:12" s="20" customFormat="1">
      <c r="A191"/>
      <c r="B191"/>
      <c r="C191" s="11">
        <f t="shared" si="36"/>
        <v>1476.7774108947333</v>
      </c>
      <c r="D191"/>
      <c r="E191"/>
      <c r="F191" s="10">
        <f t="shared" si="24"/>
        <v>2.5992806721726511</v>
      </c>
      <c r="G191" s="6">
        <f t="shared" si="37"/>
        <v>250000</v>
      </c>
      <c r="H191" s="12">
        <f t="shared" si="33"/>
        <v>1.0494607471543691</v>
      </c>
      <c r="I191" s="10">
        <f t="shared" si="34"/>
        <v>2.4767774108947336</v>
      </c>
      <c r="J191" s="14">
        <f t="shared" si="35"/>
        <v>3000</v>
      </c>
      <c r="K191" s="19">
        <v>4</v>
      </c>
      <c r="L191"/>
    </row>
    <row r="192" spans="1:12" s="20" customFormat="1">
      <c r="A192"/>
      <c r="B192"/>
      <c r="C192" s="11">
        <f t="shared" si="36"/>
        <v>1281.6038337021464</v>
      </c>
      <c r="D192"/>
      <c r="E192"/>
      <c r="F192" s="10">
        <f t="shared" si="24"/>
        <v>2.5145728140101991</v>
      </c>
      <c r="G192" s="6">
        <f t="shared" si="37"/>
        <v>300000</v>
      </c>
      <c r="H192" s="12">
        <f t="shared" si="33"/>
        <v>1.1021075512176166</v>
      </c>
      <c r="I192" s="10">
        <f t="shared" si="34"/>
        <v>2.2816038337021465</v>
      </c>
      <c r="J192" s="14">
        <f t="shared" si="35"/>
        <v>3000</v>
      </c>
      <c r="K192" s="19">
        <v>4</v>
      </c>
      <c r="L192"/>
    </row>
    <row r="193" spans="1:12" s="20" customFormat="1">
      <c r="A193"/>
      <c r="B193"/>
      <c r="C193" s="11">
        <f t="shared" si="36"/>
        <v>1112.2247499471803</v>
      </c>
      <c r="D193"/>
      <c r="E193"/>
      <c r="F193" s="10">
        <f t="shared" si="24"/>
        <v>2.394379963019972</v>
      </c>
      <c r="G193" s="6">
        <f t="shared" si="37"/>
        <v>350000</v>
      </c>
      <c r="H193" s="12">
        <f t="shared" si="33"/>
        <v>1.1335820030893244</v>
      </c>
      <c r="I193" s="10">
        <f t="shared" si="34"/>
        <v>2.1122247499471802</v>
      </c>
      <c r="J193" s="14">
        <f t="shared" si="35"/>
        <v>3000</v>
      </c>
      <c r="K193" s="19">
        <v>4</v>
      </c>
      <c r="L193"/>
    </row>
    <row r="194" spans="1:12" s="20" customFormat="1">
      <c r="A194"/>
      <c r="B194"/>
      <c r="C194" s="11">
        <f t="shared" si="36"/>
        <v>965.23111266111061</v>
      </c>
      <c r="D194"/>
      <c r="E194"/>
      <c r="F194" s="10">
        <f t="shared" si="24"/>
        <v>2.2605962419568613</v>
      </c>
      <c r="G194" s="6">
        <f t="shared" si="37"/>
        <v>400000</v>
      </c>
      <c r="H194" s="12">
        <f t="shared" si="33"/>
        <v>1.1502953659713835</v>
      </c>
      <c r="I194" s="10">
        <f t="shared" si="34"/>
        <v>1.9652311126611106</v>
      </c>
      <c r="J194" s="14">
        <f t="shared" si="35"/>
        <v>3000</v>
      </c>
      <c r="K194" s="19">
        <v>4</v>
      </c>
      <c r="L194"/>
    </row>
    <row r="195" spans="1:12" s="20" customFormat="1">
      <c r="A195"/>
      <c r="B195"/>
      <c r="C195" s="11">
        <f t="shared" si="36"/>
        <v>837.66442069667198</v>
      </c>
      <c r="D195"/>
      <c r="E195"/>
      <c r="F195" s="10">
        <f t="shared" si="24"/>
        <v>2.1258813926301405</v>
      </c>
      <c r="G195" s="6">
        <f t="shared" si="37"/>
        <v>450000</v>
      </c>
      <c r="H195" s="12">
        <f t="shared" si="33"/>
        <v>1.1568387398087641</v>
      </c>
      <c r="I195" s="10">
        <f t="shared" si="34"/>
        <v>1.8376644206966719</v>
      </c>
      <c r="J195" s="14">
        <f t="shared" si="35"/>
        <v>3000</v>
      </c>
      <c r="K195" s="19">
        <v>4</v>
      </c>
      <c r="L195"/>
    </row>
    <row r="196" spans="1:12" s="20" customFormat="1">
      <c r="A196"/>
      <c r="B196"/>
      <c r="C196" s="11">
        <f t="shared" si="36"/>
        <v>726.95717377631706</v>
      </c>
      <c r="D196"/>
      <c r="E196"/>
      <c r="F196" s="10">
        <f t="shared" si="24"/>
        <v>1.9972181694090816</v>
      </c>
      <c r="G196" s="6">
        <f t="shared" si="37"/>
        <v>500000</v>
      </c>
      <c r="H196" s="12">
        <f t="shared" si="33"/>
        <v>1.1564954821906719</v>
      </c>
      <c r="I196" s="10">
        <f t="shared" si="34"/>
        <v>1.726957173776317</v>
      </c>
      <c r="J196" s="14">
        <f t="shared" si="35"/>
        <v>3000</v>
      </c>
      <c r="K196" s="19">
        <v>4</v>
      </c>
      <c r="L196"/>
    </row>
    <row r="197" spans="1:12" s="20" customFormat="1">
      <c r="A197"/>
      <c r="B197"/>
      <c r="C197" s="11">
        <f t="shared" si="36"/>
        <v>630.88119710913986</v>
      </c>
      <c r="D197"/>
      <c r="E197"/>
      <c r="F197" s="10">
        <f t="shared" si="24"/>
        <v>1.8781382742886512</v>
      </c>
      <c r="G197" s="6">
        <f t="shared" si="37"/>
        <v>550000</v>
      </c>
      <c r="H197" s="12">
        <f t="shared" si="33"/>
        <v>1.1516094965211405</v>
      </c>
      <c r="I197" s="10">
        <f t="shared" si="34"/>
        <v>1.6308811971091397</v>
      </c>
      <c r="J197" s="14">
        <f t="shared" si="35"/>
        <v>3000</v>
      </c>
      <c r="K197" s="19">
        <v>4</v>
      </c>
      <c r="L197"/>
    </row>
    <row r="198" spans="1:12" s="20" customFormat="1">
      <c r="A198"/>
      <c r="B198"/>
      <c r="C198" s="11">
        <f t="shared" si="36"/>
        <v>547.5027955200128</v>
      </c>
      <c r="D198"/>
      <c r="E198"/>
      <c r="F198" s="10">
        <f t="shared" si="24"/>
        <v>1.7701102434546265</v>
      </c>
      <c r="G198" s="6">
        <f t="shared" si="37"/>
        <v>600000</v>
      </c>
      <c r="H198" s="12">
        <f t="shared" si="33"/>
        <v>1.1438494641683734</v>
      </c>
      <c r="I198" s="10">
        <f t="shared" si="34"/>
        <v>1.5475027955200127</v>
      </c>
      <c r="J198" s="14">
        <f t="shared" si="35"/>
        <v>3000</v>
      </c>
      <c r="K198" s="19">
        <v>4</v>
      </c>
      <c r="L198"/>
    </row>
    <row r="199" spans="1:12" s="20" customFormat="1">
      <c r="A199"/>
      <c r="B199"/>
      <c r="C199" s="11">
        <f t="shared" si="36"/>
        <v>475.1438344902391</v>
      </c>
      <c r="D199"/>
      <c r="E199"/>
      <c r="F199" s="10">
        <f t="shared" si="24"/>
        <v>1.6734004893916796</v>
      </c>
      <c r="G199" s="6">
        <f t="shared" si="37"/>
        <v>650000</v>
      </c>
      <c r="H199" s="12">
        <f t="shared" si="33"/>
        <v>1.1343981856318108</v>
      </c>
      <c r="I199" s="10">
        <f t="shared" si="34"/>
        <v>1.4751438344902392</v>
      </c>
      <c r="J199" s="14">
        <f t="shared" si="35"/>
        <v>3000</v>
      </c>
      <c r="K199" s="19">
        <v>4</v>
      </c>
      <c r="L199"/>
    </row>
    <row r="200" spans="1:12" s="20" customFormat="1">
      <c r="A200"/>
      <c r="B200"/>
      <c r="C200" s="11">
        <f t="shared" si="36"/>
        <v>412.34796479835586</v>
      </c>
      <c r="D200"/>
      <c r="E200"/>
      <c r="F200" s="10">
        <f t="shared" si="24"/>
        <v>1.5876036971948615</v>
      </c>
      <c r="G200" s="6">
        <f t="shared" si="37"/>
        <v>700000</v>
      </c>
      <c r="H200" s="12">
        <f t="shared" si="33"/>
        <v>1.1240882110957178</v>
      </c>
      <c r="I200" s="10">
        <f t="shared" si="34"/>
        <v>1.4123479647983559</v>
      </c>
      <c r="J200" s="14">
        <f t="shared" si="35"/>
        <v>3000</v>
      </c>
      <c r="K200" s="19">
        <v>4</v>
      </c>
      <c r="L200"/>
    </row>
    <row r="201" spans="1:12" s="20" customFormat="1">
      <c r="A201"/>
      <c r="B201"/>
      <c r="C201" s="11">
        <f t="shared" si="36"/>
        <v>357.85131097358078</v>
      </c>
      <c r="D201"/>
      <c r="E201"/>
      <c r="F201" s="10">
        <f t="shared" si="24"/>
        <v>1.5119661953445975</v>
      </c>
      <c r="G201" s="6">
        <f t="shared" si="37"/>
        <v>750000</v>
      </c>
      <c r="H201" s="12">
        <f t="shared" si="33"/>
        <v>1.1134990872163435</v>
      </c>
      <c r="I201" s="10">
        <f t="shared" si="34"/>
        <v>1.3578513109735808</v>
      </c>
      <c r="J201" s="14">
        <f t="shared" si="35"/>
        <v>3000</v>
      </c>
      <c r="K201" s="19">
        <v>4</v>
      </c>
      <c r="L201"/>
    </row>
    <row r="202" spans="1:12" s="20" customFormat="1">
      <c r="A202"/>
      <c r="B202"/>
      <c r="C202" s="11">
        <f t="shared" si="36"/>
        <v>310.55703361633522</v>
      </c>
      <c r="D202"/>
      <c r="E202"/>
      <c r="F202" s="10">
        <f t="shared" si="24"/>
        <v>1.4455801275738511</v>
      </c>
      <c r="G202" s="6">
        <f t="shared" si="37"/>
        <v>800000</v>
      </c>
      <c r="H202" s="12">
        <f t="shared" si="33"/>
        <v>1.1030272552007407</v>
      </c>
      <c r="I202" s="10">
        <f t="shared" si="34"/>
        <v>1.3105570336163352</v>
      </c>
      <c r="J202" s="14">
        <f t="shared" si="35"/>
        <v>3000</v>
      </c>
      <c r="K202" s="19">
        <v>4</v>
      </c>
      <c r="L202"/>
    </row>
    <row r="203" spans="1:12" s="20" customFormat="1">
      <c r="A203"/>
      <c r="B203"/>
      <c r="C203" s="11">
        <f t="shared" si="36"/>
        <v>269.51325360855776</v>
      </c>
      <c r="D203"/>
      <c r="E203"/>
      <c r="F203" s="10">
        <f t="shared" si="24"/>
        <v>1.3874973671628548</v>
      </c>
      <c r="G203" s="6">
        <f t="shared" si="37"/>
        <v>850000</v>
      </c>
      <c r="H203" s="12">
        <f t="shared" si="33"/>
        <v>1.0929364961089854</v>
      </c>
      <c r="I203" s="10">
        <f t="shared" si="34"/>
        <v>1.2695132536085578</v>
      </c>
      <c r="J203" s="14">
        <f t="shared" si="35"/>
        <v>3000</v>
      </c>
      <c r="K203" s="19">
        <v>4</v>
      </c>
      <c r="L203"/>
    </row>
    <row r="204" spans="1:12" s="20" customFormat="1">
      <c r="A204"/>
      <c r="B204"/>
      <c r="C204" s="11">
        <f t="shared" si="36"/>
        <v>233.89389390036362</v>
      </c>
      <c r="D204"/>
      <c r="E204"/>
      <c r="F204" s="10">
        <f t="shared" si="24"/>
        <v>1.336793902271646</v>
      </c>
      <c r="G204" s="6">
        <f t="shared" si="37"/>
        <v>900000</v>
      </c>
      <c r="H204" s="12">
        <f t="shared" si="33"/>
        <v>1.0833945356889751</v>
      </c>
      <c r="I204" s="10">
        <f t="shared" si="34"/>
        <v>1.2338938939003636</v>
      </c>
      <c r="J204" s="14">
        <f t="shared" si="35"/>
        <v>3000</v>
      </c>
      <c r="K204" s="19">
        <v>4</v>
      </c>
      <c r="L204"/>
    </row>
    <row r="205" spans="1:12" s="20" customFormat="1">
      <c r="A205"/>
      <c r="B205"/>
      <c r="C205" s="11">
        <f t="shared" si="36"/>
        <v>202.98205328087616</v>
      </c>
      <c r="D205"/>
      <c r="E205"/>
      <c r="F205" s="10">
        <f t="shared" si="24"/>
        <v>1.2926039437759791</v>
      </c>
      <c r="G205" s="6">
        <f t="shared" si="37"/>
        <v>950000</v>
      </c>
      <c r="H205" s="12">
        <f t="shared" si="33"/>
        <v>1.074499773500925</v>
      </c>
      <c r="I205" s="10">
        <f t="shared" si="34"/>
        <v>1.2029820532808762</v>
      </c>
      <c r="J205" s="14">
        <f t="shared" si="35"/>
        <v>3000</v>
      </c>
      <c r="K205" s="19">
        <v>4</v>
      </c>
      <c r="L205"/>
    </row>
    <row r="206" spans="1:12" s="20" customFormat="1">
      <c r="A206"/>
      <c r="B206"/>
      <c r="C206" s="11">
        <f t="shared" si="36"/>
        <v>176.15557750161685</v>
      </c>
      <c r="D206"/>
      <c r="E206"/>
      <c r="F206" s="10">
        <f t="shared" si="24"/>
        <v>1.2541357799961801</v>
      </c>
      <c r="G206" s="6">
        <f t="shared" si="37"/>
        <v>1000000</v>
      </c>
      <c r="H206" s="12">
        <f t="shared" si="33"/>
        <v>1.0663009247978983</v>
      </c>
      <c r="I206" s="10">
        <f t="shared" si="34"/>
        <v>1.1761555775016168</v>
      </c>
      <c r="J206" s="14">
        <f t="shared" si="35"/>
        <v>3000</v>
      </c>
      <c r="K206" s="19">
        <v>4</v>
      </c>
      <c r="L206"/>
    </row>
    <row r="207" spans="1:12" s="20" customFormat="1">
      <c r="A207"/>
      <c r="B207"/>
      <c r="C207" s="11">
        <f t="shared" si="36"/>
        <v>152.87453734636</v>
      </c>
      <c r="D207"/>
      <c r="E207"/>
      <c r="F207" s="10">
        <f t="shared" si="24"/>
        <v>1.220676856649757</v>
      </c>
      <c r="G207" s="6">
        <f t="shared" si="37"/>
        <v>1050000</v>
      </c>
      <c r="H207" s="12">
        <f t="shared" si="33"/>
        <v>1.0588115333516357</v>
      </c>
      <c r="I207" s="10">
        <f t="shared" si="34"/>
        <v>1.15287453734636</v>
      </c>
      <c r="J207" s="14">
        <f t="shared" si="35"/>
        <v>3000</v>
      </c>
      <c r="K207" s="19">
        <v>4</v>
      </c>
      <c r="L207"/>
    </row>
    <row r="208" spans="1:12" s="20" customFormat="1">
      <c r="A208"/>
      <c r="B208"/>
      <c r="C208" s="11">
        <f t="shared" si="36"/>
        <v>132.67036162195379</v>
      </c>
      <c r="D208"/>
      <c r="E208"/>
      <c r="F208" s="10">
        <f t="shared" si="24"/>
        <v>1.1915927049035224</v>
      </c>
      <c r="G208" s="6">
        <f t="shared" si="37"/>
        <v>1100000</v>
      </c>
      <c r="H208" s="12">
        <f t="shared" si="33"/>
        <v>1.0520207337262657</v>
      </c>
      <c r="I208" s="10">
        <f t="shared" si="34"/>
        <v>1.1326703616219538</v>
      </c>
      <c r="J208" s="14">
        <f t="shared" si="35"/>
        <v>3000</v>
      </c>
      <c r="K208" s="19">
        <v>4</v>
      </c>
      <c r="L208"/>
    </row>
    <row r="209" spans="1:12" s="20" customFormat="1">
      <c r="A209"/>
      <c r="B209"/>
      <c r="C209" s="11">
        <f t="shared" si="36"/>
        <v>115.13640635275546</v>
      </c>
      <c r="D209"/>
      <c r="E209"/>
      <c r="F209" s="10">
        <f t="shared" si="24"/>
        <v>1.1663225504655959</v>
      </c>
      <c r="G209" s="6">
        <f t="shared" si="37"/>
        <v>1150000</v>
      </c>
      <c r="H209" s="12">
        <f t="shared" si="33"/>
        <v>1.0459012402619454</v>
      </c>
      <c r="I209" s="10">
        <f t="shared" si="34"/>
        <v>1.1151364063527556</v>
      </c>
      <c r="J209" s="14">
        <f t="shared" si="35"/>
        <v>3000</v>
      </c>
      <c r="K209" s="19">
        <v>4</v>
      </c>
      <c r="L209"/>
    </row>
    <row r="210" spans="1:12" s="20" customFormat="1">
      <c r="A210"/>
      <c r="B210"/>
      <c r="C210" s="11">
        <f t="shared" si="36"/>
        <v>99.919770367409669</v>
      </c>
      <c r="D210"/>
      <c r="E210"/>
      <c r="F210" s="10">
        <f t="shared" si="24"/>
        <v>1.1443733178019715</v>
      </c>
      <c r="G210" s="6">
        <f t="shared" si="37"/>
        <v>1200000</v>
      </c>
      <c r="H210" s="12">
        <f t="shared" si="33"/>
        <v>1.0404152635784634</v>
      </c>
      <c r="I210" s="10">
        <f t="shared" si="34"/>
        <v>1.0999197703674097</v>
      </c>
      <c r="J210" s="14">
        <f t="shared" si="35"/>
        <v>3000</v>
      </c>
      <c r="K210" s="19">
        <v>4</v>
      </c>
      <c r="L210"/>
    </row>
    <row r="211" spans="1:12" s="20" customFormat="1">
      <c r="A211"/>
      <c r="B211"/>
      <c r="C211" s="11">
        <f t="shared" si="36"/>
        <v>86.71419255250143</v>
      </c>
      <c r="D211"/>
      <c r="E211"/>
      <c r="F211" s="10">
        <f t="shared" si="24"/>
        <v>1.1253130469497212</v>
      </c>
      <c r="G211" s="6">
        <f t="shared" si="37"/>
        <v>1250000</v>
      </c>
      <c r="H211" s="12">
        <f t="shared" si="33"/>
        <v>1.0355188647224325</v>
      </c>
      <c r="I211" s="10">
        <f t="shared" si="34"/>
        <v>1.0867141925525015</v>
      </c>
      <c r="J211" s="14">
        <f t="shared" si="35"/>
        <v>3000</v>
      </c>
      <c r="K211" s="19">
        <v>4</v>
      </c>
      <c r="L211"/>
    </row>
    <row r="212" spans="1:12" s="20" customFormat="1">
      <c r="A212"/>
      <c r="B212"/>
      <c r="C212" s="11">
        <f t="shared" si="36"/>
        <v>75.253887818029241</v>
      </c>
      <c r="D212"/>
      <c r="E212"/>
      <c r="F212" s="10">
        <f t="shared" si="24"/>
        <v>1.1087643091024151</v>
      </c>
      <c r="G212" s="6">
        <f t="shared" si="37"/>
        <v>1300000</v>
      </c>
      <c r="H212" s="12">
        <f t="shared" si="33"/>
        <v>1.0311651245013278</v>
      </c>
      <c r="I212" s="10">
        <f t="shared" si="34"/>
        <v>1.0752538878180293</v>
      </c>
      <c r="J212" s="14">
        <f t="shared" si="35"/>
        <v>3000</v>
      </c>
      <c r="K212" s="19">
        <v>4</v>
      </c>
      <c r="L212"/>
    </row>
    <row r="213" spans="1:12" s="20" customFormat="1">
      <c r="A213"/>
      <c r="B213"/>
      <c r="C213" s="11">
        <f t="shared" si="36"/>
        <v>65.30819771284564</v>
      </c>
      <c r="D213"/>
      <c r="E213"/>
      <c r="F213" s="10">
        <f t="shared" si="24"/>
        <v>1.094397942245354</v>
      </c>
      <c r="G213" s="6">
        <f t="shared" si="37"/>
        <v>1350000</v>
      </c>
      <c r="H213" s="12">
        <f t="shared" si="33"/>
        <v>1.0273064119800848</v>
      </c>
      <c r="I213" s="10">
        <f t="shared" si="34"/>
        <v>1.0653081977128456</v>
      </c>
      <c r="J213" s="14">
        <f t="shared" si="35"/>
        <v>3000</v>
      </c>
      <c r="K213" s="19">
        <v>4</v>
      </c>
      <c r="L213"/>
    </row>
    <row r="214" spans="1:12" s="20" customFormat="1">
      <c r="A214"/>
      <c r="B214"/>
      <c r="C214" s="11">
        <f t="shared" si="36"/>
        <v>56.676948024448706</v>
      </c>
      <c r="D214"/>
      <c r="E214"/>
      <c r="F214" s="10">
        <f t="shared" si="24"/>
        <v>1.0819272673077955</v>
      </c>
      <c r="G214" s="6">
        <f t="shared" si="37"/>
        <v>1400000</v>
      </c>
      <c r="H214" s="12">
        <f t="shared" si="33"/>
        <v>1.0238959687069493</v>
      </c>
      <c r="I214" s="10">
        <f t="shared" si="34"/>
        <v>1.0566769480244487</v>
      </c>
      <c r="J214" s="14">
        <f t="shared" si="35"/>
        <v>3000</v>
      </c>
      <c r="K214" s="19">
        <v>4</v>
      </c>
      <c r="L214"/>
    </row>
    <row r="215" spans="1:12" s="20" customFormat="1">
      <c r="A215"/>
      <c r="B215"/>
      <c r="C215" s="11"/>
      <c r="D215"/>
      <c r="E215"/>
      <c r="F215" s="10"/>
      <c r="G215" s="6"/>
      <c r="H215" s="12"/>
      <c r="I215" s="10"/>
      <c r="J215" s="14"/>
      <c r="K215" s="19"/>
      <c r="L215"/>
    </row>
    <row r="216" spans="1:12" s="20" customFormat="1">
      <c r="A216"/>
      <c r="B216"/>
      <c r="C216" s="11">
        <f t="shared" ref="C216:C226" si="38">J216/EXP(Q$12*G216)</f>
        <v>2500</v>
      </c>
      <c r="D216"/>
      <c r="E216"/>
      <c r="F216" s="10">
        <f t="shared" si="24"/>
        <v>0</v>
      </c>
      <c r="G216" s="6">
        <v>0</v>
      </c>
      <c r="H216" s="12">
        <f t="shared" si="33"/>
        <v>0</v>
      </c>
      <c r="I216" s="10">
        <f t="shared" si="34"/>
        <v>3.5</v>
      </c>
      <c r="J216" s="14">
        <f t="shared" si="35"/>
        <v>2500</v>
      </c>
      <c r="K216" s="19">
        <v>3.5</v>
      </c>
      <c r="L216"/>
    </row>
    <row r="217" spans="1:12" s="20" customFormat="1">
      <c r="A217"/>
      <c r="B217"/>
      <c r="C217" s="11">
        <f t="shared" si="38"/>
        <v>2430.1202260617652</v>
      </c>
      <c r="D217"/>
      <c r="E217"/>
      <c r="F217" s="10">
        <f t="shared" si="24"/>
        <v>0.30434137871210853</v>
      </c>
      <c r="G217" s="6">
        <v>10000</v>
      </c>
      <c r="H217" s="12">
        <f t="shared" si="33"/>
        <v>8.87261549609102E-2</v>
      </c>
      <c r="I217" s="10">
        <f t="shared" si="34"/>
        <v>3.4301202260617654</v>
      </c>
      <c r="J217" s="14">
        <f t="shared" si="35"/>
        <v>2500</v>
      </c>
      <c r="K217" s="19">
        <v>3.5</v>
      </c>
      <c r="L217"/>
    </row>
    <row r="218" spans="1:12" s="20" customFormat="1">
      <c r="A218"/>
      <c r="B218"/>
      <c r="C218" s="11">
        <f t="shared" si="38"/>
        <v>2328.9458303536435</v>
      </c>
      <c r="D218"/>
      <c r="E218"/>
      <c r="F218" s="10">
        <f t="shared" si="24"/>
        <v>0.70034074396172619</v>
      </c>
      <c r="G218" s="6">
        <v>25000</v>
      </c>
      <c r="H218" s="12">
        <f t="shared" si="33"/>
        <v>0.21037913491290633</v>
      </c>
      <c r="I218" s="10">
        <f t="shared" si="34"/>
        <v>3.3289458303536437</v>
      </c>
      <c r="J218" s="14">
        <f t="shared" si="35"/>
        <v>2500</v>
      </c>
      <c r="K218" s="19">
        <v>3.5</v>
      </c>
      <c r="L218"/>
    </row>
    <row r="219" spans="1:12" s="20" customFormat="1">
      <c r="A219"/>
      <c r="B219"/>
      <c r="C219" s="11">
        <f t="shared" si="38"/>
        <v>2169.5954722886481</v>
      </c>
      <c r="D219"/>
      <c r="E219"/>
      <c r="F219" s="10">
        <f t="shared" si="24"/>
        <v>1.2229876341161294</v>
      </c>
      <c r="G219" s="6">
        <v>50000</v>
      </c>
      <c r="H219" s="12">
        <f t="shared" si="33"/>
        <v>0.3858497542694479</v>
      </c>
      <c r="I219" s="10">
        <f t="shared" si="34"/>
        <v>3.1695954722886479</v>
      </c>
      <c r="J219" s="14">
        <f t="shared" si="35"/>
        <v>2500</v>
      </c>
      <c r="K219" s="19">
        <v>3.5</v>
      </c>
      <c r="L219"/>
    </row>
    <row r="220" spans="1:12" s="20" customFormat="1">
      <c r="A220"/>
      <c r="B220"/>
      <c r="C220" s="11">
        <f t="shared" si="38"/>
        <v>1882.8578053501615</v>
      </c>
      <c r="D220"/>
      <c r="E220"/>
      <c r="F220" s="10">
        <f t="shared" si="24"/>
        <v>1.8823098633650874</v>
      </c>
      <c r="G220" s="6">
        <f>G219+50000</f>
        <v>100000</v>
      </c>
      <c r="H220" s="12">
        <f t="shared" si="33"/>
        <v>0.65293191355875979</v>
      </c>
      <c r="I220" s="10">
        <f t="shared" si="34"/>
        <v>2.8828578053501612</v>
      </c>
      <c r="J220" s="14">
        <f t="shared" si="35"/>
        <v>2500</v>
      </c>
      <c r="K220" s="19">
        <v>3.5</v>
      </c>
      <c r="L220"/>
    </row>
    <row r="221" spans="1:12" s="20" customFormat="1">
      <c r="A221"/>
      <c r="B221"/>
      <c r="C221" s="11">
        <f t="shared" si="38"/>
        <v>1634.0159077804203</v>
      </c>
      <c r="D221"/>
      <c r="E221"/>
      <c r="F221" s="10">
        <f t="shared" si="24"/>
        <v>2.2006344666486859</v>
      </c>
      <c r="G221" s="6">
        <f t="shared" ref="G221:G246" si="39">G220+50000</f>
        <v>150000</v>
      </c>
      <c r="H221" s="12">
        <f t="shared" si="33"/>
        <v>0.83546741693867455</v>
      </c>
      <c r="I221" s="10">
        <f t="shared" si="34"/>
        <v>2.6340159077804204</v>
      </c>
      <c r="J221" s="14">
        <f t="shared" si="35"/>
        <v>2500</v>
      </c>
      <c r="K221" s="19">
        <v>3.5</v>
      </c>
      <c r="L221"/>
    </row>
    <row r="222" spans="1:12" s="20" customFormat="1">
      <c r="A222"/>
      <c r="B222"/>
      <c r="C222" s="11">
        <f t="shared" si="38"/>
        <v>1418.0614060672103</v>
      </c>
      <c r="D222"/>
      <c r="E222"/>
      <c r="F222" s="10">
        <f t="shared" si="24"/>
        <v>2.3165907217733106</v>
      </c>
      <c r="G222" s="6">
        <f t="shared" si="39"/>
        <v>200000</v>
      </c>
      <c r="H222" s="12">
        <f t="shared" si="33"/>
        <v>0.95803634926751757</v>
      </c>
      <c r="I222" s="10">
        <f t="shared" si="34"/>
        <v>2.4180614060672103</v>
      </c>
      <c r="J222" s="14">
        <f t="shared" si="35"/>
        <v>2500</v>
      </c>
      <c r="K222" s="19">
        <v>3.5</v>
      </c>
      <c r="L222"/>
    </row>
    <row r="223" spans="1:12" s="20" customFormat="1">
      <c r="A223"/>
      <c r="B223"/>
      <c r="C223" s="11">
        <f t="shared" si="38"/>
        <v>1230.6478424122777</v>
      </c>
      <c r="D223"/>
      <c r="E223"/>
      <c r="F223" s="10">
        <f t="shared" si="24"/>
        <v>2.3160031858709882</v>
      </c>
      <c r="G223" s="6">
        <f t="shared" si="39"/>
        <v>250000</v>
      </c>
      <c r="H223" s="12">
        <f t="shared" si="33"/>
        <v>1.0382648223694533</v>
      </c>
      <c r="I223" s="10">
        <f t="shared" si="34"/>
        <v>2.230647842412278</v>
      </c>
      <c r="J223" s="14">
        <f t="shared" si="35"/>
        <v>2500</v>
      </c>
      <c r="K223" s="19">
        <v>3.5</v>
      </c>
      <c r="L223"/>
    </row>
    <row r="224" spans="1:12" s="20" customFormat="1">
      <c r="A224"/>
      <c r="B224"/>
      <c r="C224" s="11">
        <f t="shared" si="38"/>
        <v>1068.0031947517887</v>
      </c>
      <c r="D224"/>
      <c r="E224"/>
      <c r="F224" s="10">
        <f t="shared" si="24"/>
        <v>2.2515795487999934</v>
      </c>
      <c r="G224" s="6">
        <f t="shared" si="39"/>
        <v>300000</v>
      </c>
      <c r="H224" s="12">
        <f t="shared" si="33"/>
        <v>1.0887698599857523</v>
      </c>
      <c r="I224" s="10">
        <f t="shared" si="34"/>
        <v>2.068003194751789</v>
      </c>
      <c r="J224" s="14">
        <f t="shared" si="35"/>
        <v>2500</v>
      </c>
      <c r="K224" s="19">
        <v>3.5</v>
      </c>
      <c r="L224"/>
    </row>
    <row r="225" spans="1:12" s="20" customFormat="1">
      <c r="A225"/>
      <c r="B225"/>
      <c r="C225" s="11">
        <f t="shared" si="38"/>
        <v>926.85395828931689</v>
      </c>
      <c r="D225"/>
      <c r="E225"/>
      <c r="F225" s="10">
        <f t="shared" si="24"/>
        <v>2.1553124623783941</v>
      </c>
      <c r="G225" s="6">
        <f t="shared" si="39"/>
        <v>350000</v>
      </c>
      <c r="H225" s="12">
        <f t="shared" si="33"/>
        <v>1.1185655524676636</v>
      </c>
      <c r="I225" s="10">
        <f t="shared" si="34"/>
        <v>1.9268539582893169</v>
      </c>
      <c r="J225" s="14">
        <f t="shared" si="35"/>
        <v>2500</v>
      </c>
      <c r="K225" s="19">
        <v>3.5</v>
      </c>
      <c r="L225"/>
    </row>
    <row r="226" spans="1:12" s="20" customFormat="1">
      <c r="A226"/>
      <c r="B226"/>
      <c r="C226" s="11">
        <f t="shared" si="38"/>
        <v>804.35926055092546</v>
      </c>
      <c r="D226"/>
      <c r="E226"/>
      <c r="F226" s="10">
        <f t="shared" si="24"/>
        <v>2.0462846230866347</v>
      </c>
      <c r="G226" s="6">
        <f t="shared" si="39"/>
        <v>400000</v>
      </c>
      <c r="H226" s="12">
        <f t="shared" si="33"/>
        <v>1.1340782669089093</v>
      </c>
      <c r="I226" s="10">
        <f t="shared" si="34"/>
        <v>1.8043592605509255</v>
      </c>
      <c r="J226" s="14">
        <f t="shared" si="35"/>
        <v>2500</v>
      </c>
      <c r="K226" s="19">
        <v>3.5</v>
      </c>
      <c r="L226"/>
    </row>
    <row r="227" spans="1:12" s="20" customFormat="1">
      <c r="A227"/>
      <c r="B227"/>
      <c r="C227" s="11">
        <f t="shared" ref="C227:C246" si="40">J227/EXP(Q$12*G227)</f>
        <v>698.05368391389334</v>
      </c>
      <c r="D227"/>
      <c r="E227"/>
      <c r="F227" s="10">
        <f t="shared" ref="F227:F246" si="41">C227/1000*O$12/(O$12-Q$12)*(1-EXP((Q$12-O$12)*G227))-EXP(-O$12*G227)+1</f>
        <v>1.9355747074825571</v>
      </c>
      <c r="G227" s="6">
        <f t="shared" si="39"/>
        <v>450000</v>
      </c>
      <c r="H227" s="12">
        <f t="shared" ref="H227:H246" si="42">F227/I227</f>
        <v>1.1398783947873747</v>
      </c>
      <c r="I227" s="10">
        <f t="shared" ref="I227:I246" si="43">C227/1000+1</f>
        <v>1.6980536839138933</v>
      </c>
      <c r="J227" s="14">
        <f t="shared" ref="J227:J246" si="44">1000*(K227-1)</f>
        <v>2500</v>
      </c>
      <c r="K227" s="19">
        <v>3.5</v>
      </c>
      <c r="L227"/>
    </row>
    <row r="228" spans="1:12" s="20" customFormat="1">
      <c r="A228"/>
      <c r="B228"/>
      <c r="C228" s="11">
        <f t="shared" si="40"/>
        <v>605.79764481359757</v>
      </c>
      <c r="D228"/>
      <c r="E228"/>
      <c r="F228" s="10">
        <f t="shared" si="41"/>
        <v>1.8293356417122055</v>
      </c>
      <c r="G228" s="6">
        <f t="shared" si="39"/>
        <v>500000</v>
      </c>
      <c r="H228" s="12">
        <f t="shared" si="42"/>
        <v>1.1392068282205985</v>
      </c>
      <c r="I228" s="10">
        <f t="shared" si="43"/>
        <v>1.6057976448135975</v>
      </c>
      <c r="J228" s="14">
        <f t="shared" si="44"/>
        <v>2500</v>
      </c>
      <c r="K228" s="19">
        <v>3.5</v>
      </c>
      <c r="L228"/>
    </row>
    <row r="229" spans="1:12" s="20" customFormat="1">
      <c r="A229"/>
      <c r="B229"/>
      <c r="C229" s="11">
        <f t="shared" si="40"/>
        <v>525.7343309242832</v>
      </c>
      <c r="D229"/>
      <c r="E229"/>
      <c r="F229" s="10">
        <f t="shared" si="41"/>
        <v>1.730721389604255</v>
      </c>
      <c r="G229" s="6">
        <f t="shared" si="39"/>
        <v>550000</v>
      </c>
      <c r="H229" s="12">
        <f t="shared" si="42"/>
        <v>1.1343530485781175</v>
      </c>
      <c r="I229" s="10">
        <f t="shared" si="43"/>
        <v>1.5257343309242832</v>
      </c>
      <c r="J229" s="14">
        <f t="shared" si="44"/>
        <v>2500</v>
      </c>
      <c r="K229" s="19">
        <v>3.5</v>
      </c>
      <c r="L229"/>
    </row>
    <row r="230" spans="1:12" s="20" customFormat="1">
      <c r="A230"/>
      <c r="B230"/>
      <c r="C230" s="11">
        <f t="shared" si="40"/>
        <v>456.25232960001068</v>
      </c>
      <c r="D230"/>
      <c r="E230"/>
      <c r="F230" s="10">
        <f t="shared" si="41"/>
        <v>1.6410888889571433</v>
      </c>
      <c r="G230" s="6">
        <f t="shared" si="39"/>
        <v>600000</v>
      </c>
      <c r="H230" s="12">
        <f t="shared" si="42"/>
        <v>1.1269261896445526</v>
      </c>
      <c r="I230" s="10">
        <f t="shared" si="43"/>
        <v>1.4562523296000107</v>
      </c>
      <c r="J230" s="14">
        <f t="shared" si="44"/>
        <v>2500</v>
      </c>
      <c r="K230" s="19">
        <v>3.5</v>
      </c>
      <c r="L230"/>
    </row>
    <row r="231" spans="1:12" s="20" customFormat="1">
      <c r="A231"/>
      <c r="B231"/>
      <c r="C231" s="11">
        <f t="shared" si="40"/>
        <v>395.95319540853262</v>
      </c>
      <c r="D231"/>
      <c r="E231"/>
      <c r="F231" s="10">
        <f t="shared" si="41"/>
        <v>1.5607442314351458</v>
      </c>
      <c r="G231" s="6">
        <f t="shared" si="39"/>
        <v>650000</v>
      </c>
      <c r="H231" s="12">
        <f t="shared" si="42"/>
        <v>1.1180491126555188</v>
      </c>
      <c r="I231" s="10">
        <f t="shared" si="43"/>
        <v>1.3959531954085327</v>
      </c>
      <c r="J231" s="14">
        <f t="shared" si="44"/>
        <v>2500</v>
      </c>
      <c r="K231" s="19">
        <v>3.5</v>
      </c>
      <c r="L231"/>
    </row>
    <row r="232" spans="1:12" s="20" customFormat="1">
      <c r="A232"/>
      <c r="B232"/>
      <c r="C232" s="11">
        <f t="shared" si="40"/>
        <v>343.62330399862986</v>
      </c>
      <c r="D232"/>
      <c r="E232"/>
      <c r="F232" s="10">
        <f t="shared" si="41"/>
        <v>1.4894027470134841</v>
      </c>
      <c r="G232" s="6">
        <f t="shared" si="39"/>
        <v>700000</v>
      </c>
      <c r="H232" s="12">
        <f t="shared" si="42"/>
        <v>1.108497257066779</v>
      </c>
      <c r="I232" s="10">
        <f t="shared" si="43"/>
        <v>1.3436233039986298</v>
      </c>
      <c r="J232" s="14">
        <f t="shared" si="44"/>
        <v>2500</v>
      </c>
      <c r="K232" s="19">
        <v>3.5</v>
      </c>
      <c r="L232"/>
    </row>
    <row r="233" spans="1:12" s="20" customFormat="1">
      <c r="A233"/>
      <c r="B233"/>
      <c r="C233" s="11">
        <f t="shared" si="40"/>
        <v>298.20942581131732</v>
      </c>
      <c r="D233"/>
      <c r="E233"/>
      <c r="F233" s="10">
        <f t="shared" si="41"/>
        <v>1.4264699008339539</v>
      </c>
      <c r="G233" s="6">
        <f t="shared" si="39"/>
        <v>750000</v>
      </c>
      <c r="H233" s="12">
        <f t="shared" si="42"/>
        <v>1.0987979847261393</v>
      </c>
      <c r="I233" s="10">
        <f t="shared" si="43"/>
        <v>1.2982094258113173</v>
      </c>
      <c r="J233" s="14">
        <f t="shared" si="44"/>
        <v>2500</v>
      </c>
      <c r="K233" s="19">
        <v>3.5</v>
      </c>
      <c r="L233"/>
    </row>
    <row r="234" spans="1:12" s="20" customFormat="1">
      <c r="A234"/>
      <c r="B234"/>
      <c r="C234" s="11">
        <f t="shared" si="40"/>
        <v>258.79752801361269</v>
      </c>
      <c r="D234"/>
      <c r="E234"/>
      <c r="F234" s="10">
        <f t="shared" si="41"/>
        <v>1.3712103149199164</v>
      </c>
      <c r="G234" s="6">
        <f t="shared" si="39"/>
        <v>800000</v>
      </c>
      <c r="H234" s="12">
        <f t="shared" si="42"/>
        <v>1.089301722004246</v>
      </c>
      <c r="I234" s="10">
        <f t="shared" si="43"/>
        <v>1.2587975280136128</v>
      </c>
      <c r="J234" s="14">
        <f t="shared" si="44"/>
        <v>2500</v>
      </c>
      <c r="K234" s="19">
        <v>3.5</v>
      </c>
      <c r="L234"/>
    </row>
    <row r="235" spans="1:12" s="20" customFormat="1">
      <c r="A235"/>
      <c r="B235"/>
      <c r="C235" s="11">
        <f t="shared" si="40"/>
        <v>224.59437800713144</v>
      </c>
      <c r="D235"/>
      <c r="E235"/>
      <c r="F235" s="10">
        <f t="shared" si="41"/>
        <v>1.3228472506011715</v>
      </c>
      <c r="G235" s="6">
        <f t="shared" si="39"/>
        <v>850000</v>
      </c>
      <c r="H235" s="12">
        <f t="shared" si="42"/>
        <v>1.0802329933556725</v>
      </c>
      <c r="I235" s="10">
        <f t="shared" si="43"/>
        <v>1.2245943780071316</v>
      </c>
      <c r="J235" s="14">
        <f t="shared" si="44"/>
        <v>2500</v>
      </c>
      <c r="K235" s="19">
        <v>3.5</v>
      </c>
      <c r="L235"/>
    </row>
    <row r="236" spans="1:12" s="20" customFormat="1">
      <c r="A236"/>
      <c r="B236"/>
      <c r="C236" s="11">
        <f t="shared" si="40"/>
        <v>194.91157825030302</v>
      </c>
      <c r="D236"/>
      <c r="E236"/>
      <c r="F236" s="10">
        <f t="shared" si="41"/>
        <v>1.2806191384449792</v>
      </c>
      <c r="G236" s="6">
        <f t="shared" si="39"/>
        <v>900000</v>
      </c>
      <c r="H236" s="12">
        <f t="shared" si="42"/>
        <v>1.0717271150055947</v>
      </c>
      <c r="I236" s="10">
        <f t="shared" si="43"/>
        <v>1.194911578250303</v>
      </c>
      <c r="J236" s="14">
        <f t="shared" si="44"/>
        <v>2500</v>
      </c>
      <c r="K236" s="19">
        <v>3.5</v>
      </c>
      <c r="L236"/>
    </row>
    <row r="237" spans="1:12" s="20" customFormat="1">
      <c r="A237"/>
      <c r="B237"/>
      <c r="C237" s="11">
        <f t="shared" si="40"/>
        <v>169.1517110673968</v>
      </c>
      <c r="D237"/>
      <c r="E237"/>
      <c r="F237" s="10">
        <f t="shared" si="41"/>
        <v>1.2438098171545913</v>
      </c>
      <c r="G237" s="6">
        <f t="shared" si="39"/>
        <v>950000</v>
      </c>
      <c r="H237" s="12">
        <f t="shared" si="42"/>
        <v>1.0638566452757736</v>
      </c>
      <c r="I237" s="10">
        <f t="shared" si="43"/>
        <v>1.1691517110673968</v>
      </c>
      <c r="J237" s="14">
        <f t="shared" si="44"/>
        <v>2500</v>
      </c>
      <c r="K237" s="19">
        <v>3.5</v>
      </c>
      <c r="L237"/>
    </row>
    <row r="238" spans="1:12" s="20" customFormat="1">
      <c r="A238"/>
      <c r="B238"/>
      <c r="C238" s="11">
        <f t="shared" si="40"/>
        <v>146.79631458468069</v>
      </c>
      <c r="D238"/>
      <c r="E238"/>
      <c r="F238" s="10">
        <f t="shared" si="41"/>
        <v>1.2117628923528256</v>
      </c>
      <c r="G238" s="6">
        <f t="shared" si="39"/>
        <v>1000000</v>
      </c>
      <c r="H238" s="12">
        <f t="shared" si="42"/>
        <v>1.0566504940257617</v>
      </c>
      <c r="I238" s="10">
        <f t="shared" si="43"/>
        <v>1.1467963145846807</v>
      </c>
      <c r="J238" s="14">
        <f t="shared" si="44"/>
        <v>2500</v>
      </c>
      <c r="K238" s="19">
        <v>3.5</v>
      </c>
      <c r="L238"/>
    </row>
    <row r="239" spans="1:12" s="20" customFormat="1">
      <c r="A239"/>
      <c r="B239"/>
      <c r="C239" s="11">
        <f t="shared" si="40"/>
        <v>127.39544778863333</v>
      </c>
      <c r="D239"/>
      <c r="E239"/>
      <c r="F239" s="10">
        <f t="shared" si="41"/>
        <v>1.1838866938295904</v>
      </c>
      <c r="G239" s="6">
        <f t="shared" si="39"/>
        <v>1050000</v>
      </c>
      <c r="H239" s="12">
        <f t="shared" si="42"/>
        <v>1.0501077471545266</v>
      </c>
      <c r="I239" s="10">
        <f t="shared" si="43"/>
        <v>1.1273954477886332</v>
      </c>
      <c r="J239" s="14">
        <f t="shared" si="44"/>
        <v>2500</v>
      </c>
      <c r="K239" s="19">
        <v>3.5</v>
      </c>
      <c r="L239"/>
    </row>
    <row r="240" spans="1:12" s="20" customFormat="1">
      <c r="A240"/>
      <c r="B240"/>
      <c r="C240" s="11">
        <f t="shared" si="40"/>
        <v>110.55863468496149</v>
      </c>
      <c r="D240"/>
      <c r="E240"/>
      <c r="F240" s="10">
        <f t="shared" si="41"/>
        <v>1.1596538393863745</v>
      </c>
      <c r="G240" s="6">
        <f t="shared" si="39"/>
        <v>1100000</v>
      </c>
      <c r="H240" s="12">
        <f t="shared" si="42"/>
        <v>1.0442076655550385</v>
      </c>
      <c r="I240" s="10">
        <f t="shared" si="43"/>
        <v>1.1105586346849614</v>
      </c>
      <c r="J240" s="14">
        <f t="shared" si="44"/>
        <v>2500</v>
      </c>
      <c r="K240" s="19">
        <v>3.5</v>
      </c>
      <c r="L240"/>
    </row>
    <row r="241" spans="1:12" s="20" customFormat="1">
      <c r="A241"/>
      <c r="B241"/>
      <c r="C241" s="11">
        <f t="shared" si="40"/>
        <v>95.947005293962874</v>
      </c>
      <c r="D241"/>
      <c r="E241"/>
      <c r="F241" s="10">
        <f t="shared" si="41"/>
        <v>1.1385978643998667</v>
      </c>
      <c r="G241" s="6">
        <f t="shared" si="39"/>
        <v>1150000</v>
      </c>
      <c r="H241" s="12">
        <f t="shared" si="42"/>
        <v>1.0389168991747586</v>
      </c>
      <c r="I241" s="10">
        <f t="shared" si="43"/>
        <v>1.0959470052939628</v>
      </c>
      <c r="J241" s="14">
        <f t="shared" si="44"/>
        <v>2500</v>
      </c>
      <c r="K241" s="19">
        <v>3.5</v>
      </c>
      <c r="L241"/>
    </row>
    <row r="242" spans="1:12" s="20" customFormat="1">
      <c r="A242"/>
      <c r="B242"/>
      <c r="C242" s="11">
        <f t="shared" si="40"/>
        <v>83.266475306174726</v>
      </c>
      <c r="D242"/>
      <c r="E242"/>
      <c r="F242" s="10">
        <f t="shared" si="41"/>
        <v>1.1203084076036325</v>
      </c>
      <c r="G242" s="6">
        <f t="shared" si="39"/>
        <v>1200000</v>
      </c>
      <c r="H242" s="12">
        <f t="shared" si="42"/>
        <v>1.0341946632170891</v>
      </c>
      <c r="I242" s="10">
        <f t="shared" si="43"/>
        <v>1.0832664753061747</v>
      </c>
      <c r="J242" s="14">
        <f t="shared" si="44"/>
        <v>2500</v>
      </c>
      <c r="K242" s="19">
        <v>3.5</v>
      </c>
      <c r="L242"/>
    </row>
    <row r="243" spans="1:12" s="20" customFormat="1">
      <c r="A243"/>
      <c r="B243"/>
      <c r="C243" s="11">
        <f t="shared" si="40"/>
        <v>72.26182712708453</v>
      </c>
      <c r="D243"/>
      <c r="E243"/>
      <c r="F243" s="10">
        <f t="shared" si="41"/>
        <v>1.1044258401906095</v>
      </c>
      <c r="G243" s="6">
        <f t="shared" si="39"/>
        <v>1250000</v>
      </c>
      <c r="H243" s="12">
        <f t="shared" si="42"/>
        <v>1.0299964171527975</v>
      </c>
      <c r="I243" s="10">
        <f t="shared" si="43"/>
        <v>1.0722618271270845</v>
      </c>
      <c r="J243" s="14">
        <f t="shared" si="44"/>
        <v>2500</v>
      </c>
      <c r="K243" s="19">
        <v>3.5</v>
      </c>
      <c r="L243"/>
    </row>
    <row r="244" spans="1:12" s="20" customFormat="1">
      <c r="A244"/>
      <c r="B244"/>
      <c r="C244" s="11">
        <f t="shared" si="40"/>
        <v>62.711573181691037</v>
      </c>
      <c r="D244"/>
      <c r="E244"/>
      <c r="F244" s="10">
        <f t="shared" si="41"/>
        <v>1.0906358514745027</v>
      </c>
      <c r="G244" s="6">
        <f t="shared" si="39"/>
        <v>1300000</v>
      </c>
      <c r="H244" s="12">
        <f t="shared" si="42"/>
        <v>1.0262764413200172</v>
      </c>
      <c r="I244" s="10">
        <f t="shared" si="43"/>
        <v>1.062711573181691</v>
      </c>
      <c r="J244" s="14">
        <f t="shared" si="44"/>
        <v>2500</v>
      </c>
      <c r="K244" s="19">
        <v>3.5</v>
      </c>
      <c r="L244"/>
    </row>
    <row r="245" spans="1:12" s="20" customFormat="1">
      <c r="A245"/>
      <c r="B245"/>
      <c r="C245" s="11">
        <f t="shared" si="40"/>
        <v>54.423498094038038</v>
      </c>
      <c r="D245"/>
      <c r="E245"/>
      <c r="F245" s="10">
        <f t="shared" si="41"/>
        <v>1.0786642744749033</v>
      </c>
      <c r="G245" s="6">
        <f t="shared" si="39"/>
        <v>1350000</v>
      </c>
      <c r="H245" s="12">
        <f t="shared" si="42"/>
        <v>1.0229896018295139</v>
      </c>
      <c r="I245" s="10">
        <f t="shared" si="43"/>
        <v>1.0544234980940381</v>
      </c>
      <c r="J245" s="14">
        <f t="shared" si="44"/>
        <v>2500</v>
      </c>
      <c r="K245" s="19">
        <v>3.5</v>
      </c>
      <c r="L245"/>
    </row>
    <row r="246" spans="1:12" s="20" customFormat="1">
      <c r="A246"/>
      <c r="B246"/>
      <c r="C246" s="11">
        <f t="shared" si="40"/>
        <v>47.230790020373924</v>
      </c>
      <c r="D246"/>
      <c r="E246"/>
      <c r="F246" s="10">
        <f t="shared" si="41"/>
        <v>1.0682722950204173</v>
      </c>
      <c r="G246" s="6">
        <f t="shared" si="39"/>
        <v>1400000</v>
      </c>
      <c r="H246" s="12">
        <f t="shared" si="42"/>
        <v>1.0200925194336905</v>
      </c>
      <c r="I246" s="10">
        <f t="shared" si="43"/>
        <v>1.0472307900203739</v>
      </c>
      <c r="J246" s="14">
        <f t="shared" si="44"/>
        <v>2500</v>
      </c>
      <c r="K246" s="19">
        <v>3.5</v>
      </c>
      <c r="L246"/>
    </row>
    <row r="247" spans="1:12" s="20" customFormat="1">
      <c r="A247"/>
      <c r="B247"/>
      <c r="C247" s="11"/>
      <c r="D247"/>
      <c r="E247"/>
      <c r="F247" s="10"/>
      <c r="G247" s="6"/>
      <c r="H247" s="12"/>
      <c r="I247" s="10"/>
      <c r="J247" s="14"/>
      <c r="K247" s="19"/>
      <c r="L247"/>
    </row>
    <row r="248" spans="1:12" s="20" customFormat="1">
      <c r="A248"/>
      <c r="B248"/>
      <c r="C248" s="11">
        <f t="shared" ref="C248:C278" si="45">J248/EXP(Q$12*G248)</f>
        <v>2000</v>
      </c>
      <c r="D248"/>
      <c r="E248"/>
      <c r="F248" s="10">
        <f t="shared" ref="F248:F278" si="46">C248/1000*O$12/(O$12-Q$12)*(1-EXP((Q$12-O$12)*G248))-EXP(-O$12*G248)+1</f>
        <v>0</v>
      </c>
      <c r="G248" s="6">
        <v>0</v>
      </c>
      <c r="H248" s="12">
        <f t="shared" ref="H248:H278" si="47">F248/I248</f>
        <v>0</v>
      </c>
      <c r="I248" s="10">
        <f t="shared" ref="I248:I261" si="48">C248/1000+1</f>
        <v>3</v>
      </c>
      <c r="J248" s="14">
        <f>1000*(K248-1)</f>
        <v>2000</v>
      </c>
      <c r="K248" s="19">
        <v>3</v>
      </c>
      <c r="L248"/>
    </row>
    <row r="249" spans="1:12" s="20" customFormat="1">
      <c r="A249"/>
      <c r="B249"/>
      <c r="C249" s="11">
        <f t="shared" si="45"/>
        <v>1944.0961808494121</v>
      </c>
      <c r="D249"/>
      <c r="E249"/>
      <c r="F249" s="10">
        <f t="shared" si="46"/>
        <v>0.26104295178114312</v>
      </c>
      <c r="G249" s="6">
        <v>10000</v>
      </c>
      <c r="H249" s="12">
        <f t="shared" si="47"/>
        <v>8.8666584155490683E-2</v>
      </c>
      <c r="I249" s="10">
        <f t="shared" si="48"/>
        <v>2.9440961808494119</v>
      </c>
      <c r="J249" s="14">
        <f t="shared" ref="J249:J312" si="49">1000*(K249-1)</f>
        <v>2000</v>
      </c>
      <c r="K249" s="19">
        <v>3</v>
      </c>
      <c r="L249"/>
    </row>
    <row r="250" spans="1:12" s="20" customFormat="1">
      <c r="A250"/>
      <c r="B250"/>
      <c r="C250" s="11">
        <f t="shared" si="45"/>
        <v>1863.1566642829148</v>
      </c>
      <c r="D250"/>
      <c r="E250"/>
      <c r="F250" s="10">
        <f t="shared" si="46"/>
        <v>0.60134601008714095</v>
      </c>
      <c r="G250" s="6">
        <v>25000</v>
      </c>
      <c r="H250" s="12">
        <f t="shared" si="47"/>
        <v>0.21002902760745354</v>
      </c>
      <c r="I250" s="10">
        <f t="shared" si="48"/>
        <v>2.8631566642829149</v>
      </c>
      <c r="J250" s="14">
        <f t="shared" si="49"/>
        <v>2000</v>
      </c>
      <c r="K250" s="19">
        <v>3</v>
      </c>
      <c r="L250"/>
    </row>
    <row r="251" spans="1:12" s="20" customFormat="1">
      <c r="A251"/>
      <c r="B251"/>
      <c r="C251" s="11">
        <f t="shared" si="45"/>
        <v>1735.6763778309187</v>
      </c>
      <c r="D251"/>
      <c r="E251"/>
      <c r="F251" s="10">
        <f t="shared" si="46"/>
        <v>1.0521018100633917</v>
      </c>
      <c r="G251" s="6">
        <v>50000</v>
      </c>
      <c r="H251" s="12">
        <f t="shared" si="47"/>
        <v>0.38458562518187517</v>
      </c>
      <c r="I251" s="10">
        <f t="shared" si="48"/>
        <v>2.7356763778309188</v>
      </c>
      <c r="J251" s="14">
        <f t="shared" si="49"/>
        <v>2000</v>
      </c>
      <c r="K251" s="19">
        <v>3</v>
      </c>
      <c r="L251"/>
    </row>
    <row r="252" spans="1:12" s="20" customFormat="1">
      <c r="A252"/>
      <c r="B252"/>
      <c r="C252" s="11">
        <f t="shared" si="45"/>
        <v>1506.2862442801293</v>
      </c>
      <c r="D252"/>
      <c r="E252"/>
      <c r="F252" s="10">
        <f t="shared" si="46"/>
        <v>1.626104220606422</v>
      </c>
      <c r="G252" s="6">
        <f t="shared" ref="G252:G278" si="50">50000+G251</f>
        <v>100000</v>
      </c>
      <c r="H252" s="12">
        <f t="shared" si="47"/>
        <v>0.6488102563374526</v>
      </c>
      <c r="I252" s="10">
        <f t="shared" si="48"/>
        <v>2.5062862442801292</v>
      </c>
      <c r="J252" s="14">
        <f t="shared" si="49"/>
        <v>2000</v>
      </c>
      <c r="K252" s="19">
        <v>3</v>
      </c>
      <c r="L252"/>
    </row>
    <row r="253" spans="1:12" s="20" customFormat="1">
      <c r="A253"/>
      <c r="B253"/>
      <c r="C253" s="11">
        <f t="shared" si="45"/>
        <v>1307.2127262243362</v>
      </c>
      <c r="D253"/>
      <c r="E253"/>
      <c r="F253" s="10">
        <f t="shared" si="46"/>
        <v>1.9101541117692065</v>
      </c>
      <c r="G253" s="6">
        <f t="shared" si="50"/>
        <v>150000</v>
      </c>
      <c r="H253" s="12">
        <f t="shared" si="47"/>
        <v>0.82790550262571538</v>
      </c>
      <c r="I253" s="10">
        <f t="shared" si="48"/>
        <v>2.3072127262243365</v>
      </c>
      <c r="J253" s="14">
        <f t="shared" si="49"/>
        <v>2000</v>
      </c>
      <c r="K253" s="19">
        <v>3</v>
      </c>
    </row>
    <row r="254" spans="1:12" s="20" customFormat="1">
      <c r="A254"/>
      <c r="B254"/>
      <c r="C254" s="11">
        <f t="shared" si="45"/>
        <v>1134.4491248537684</v>
      </c>
      <c r="D254"/>
      <c r="E254"/>
      <c r="F254" s="10">
        <f t="shared" si="46"/>
        <v>2.021477312825005</v>
      </c>
      <c r="G254" s="6">
        <f t="shared" si="50"/>
        <v>200000</v>
      </c>
      <c r="H254" s="12">
        <f t="shared" si="47"/>
        <v>0.94707214582286992</v>
      </c>
      <c r="I254" s="10">
        <f t="shared" si="48"/>
        <v>2.1344491248537683</v>
      </c>
      <c r="J254" s="14">
        <f t="shared" si="49"/>
        <v>2000</v>
      </c>
      <c r="K254" s="19">
        <v>3</v>
      </c>
    </row>
    <row r="255" spans="1:12" s="20" customFormat="1">
      <c r="A255"/>
      <c r="B255"/>
      <c r="C255" s="11">
        <f t="shared" si="45"/>
        <v>984.51827392982216</v>
      </c>
      <c r="D255"/>
      <c r="E255"/>
      <c r="F255" s="10">
        <f t="shared" si="46"/>
        <v>2.0327256995693253</v>
      </c>
      <c r="G255" s="6">
        <f t="shared" si="50"/>
        <v>250000</v>
      </c>
      <c r="H255" s="12">
        <f t="shared" si="47"/>
        <v>1.0242917519444357</v>
      </c>
      <c r="I255" s="10">
        <f t="shared" si="48"/>
        <v>1.9845182739298222</v>
      </c>
      <c r="J255" s="14">
        <f t="shared" si="49"/>
        <v>2000</v>
      </c>
      <c r="K255" s="19">
        <v>3</v>
      </c>
    </row>
    <row r="256" spans="1:12" s="20" customFormat="1">
      <c r="A256"/>
      <c r="B256"/>
      <c r="C256" s="11">
        <f t="shared" si="45"/>
        <v>854.40255580143094</v>
      </c>
      <c r="D256"/>
      <c r="E256"/>
      <c r="F256" s="10">
        <f t="shared" si="46"/>
        <v>1.9885862835897881</v>
      </c>
      <c r="G256" s="6">
        <f t="shared" si="50"/>
        <v>300000</v>
      </c>
      <c r="H256" s="12">
        <f t="shared" si="47"/>
        <v>1.0723595464040794</v>
      </c>
      <c r="I256" s="10">
        <f t="shared" si="48"/>
        <v>1.854402555801431</v>
      </c>
      <c r="J256" s="14">
        <f t="shared" si="49"/>
        <v>2000</v>
      </c>
      <c r="K256" s="19">
        <v>3</v>
      </c>
    </row>
    <row r="257" spans="1:11" s="20" customFormat="1">
      <c r="A257"/>
      <c r="B257"/>
      <c r="C257" s="11">
        <f t="shared" si="45"/>
        <v>741.48316663145351</v>
      </c>
      <c r="D257"/>
      <c r="E257"/>
      <c r="F257" s="10">
        <f t="shared" si="46"/>
        <v>1.9162449617368158</v>
      </c>
      <c r="G257" s="6">
        <f t="shared" si="50"/>
        <v>350000</v>
      </c>
      <c r="H257" s="12">
        <f t="shared" si="47"/>
        <v>1.1003522735412961</v>
      </c>
      <c r="I257" s="10">
        <f t="shared" si="48"/>
        <v>1.7414831666314536</v>
      </c>
      <c r="J257" s="14">
        <f t="shared" si="49"/>
        <v>2000</v>
      </c>
      <c r="K257" s="19">
        <v>3</v>
      </c>
    </row>
    <row r="258" spans="1:11" s="20" customFormat="1">
      <c r="A258"/>
      <c r="B258"/>
      <c r="C258" s="11">
        <f t="shared" si="45"/>
        <v>643.48740844074041</v>
      </c>
      <c r="D258"/>
      <c r="E258"/>
      <c r="F258" s="10">
        <f t="shared" si="46"/>
        <v>1.8319730042164091</v>
      </c>
      <c r="G258" s="6">
        <f t="shared" si="50"/>
        <v>400000</v>
      </c>
      <c r="H258" s="12">
        <f t="shared" si="47"/>
        <v>1.1146863643783524</v>
      </c>
      <c r="I258" s="10">
        <f t="shared" si="48"/>
        <v>1.6434874084407403</v>
      </c>
      <c r="J258" s="14">
        <f t="shared" si="49"/>
        <v>2000</v>
      </c>
      <c r="K258" s="19">
        <v>3</v>
      </c>
    </row>
    <row r="259" spans="1:11" s="20" customFormat="1">
      <c r="A259"/>
      <c r="B259"/>
      <c r="C259" s="11">
        <f t="shared" si="45"/>
        <v>558.44294713111458</v>
      </c>
      <c r="D259"/>
      <c r="E259"/>
      <c r="F259" s="10">
        <f t="shared" si="46"/>
        <v>1.7452680223349735</v>
      </c>
      <c r="G259" s="6">
        <f t="shared" si="50"/>
        <v>450000</v>
      </c>
      <c r="H259" s="12">
        <f t="shared" si="47"/>
        <v>1.119879316434252</v>
      </c>
      <c r="I259" s="10">
        <f t="shared" si="48"/>
        <v>1.5584429471311145</v>
      </c>
      <c r="J259" s="14">
        <f t="shared" si="49"/>
        <v>2000</v>
      </c>
      <c r="K259" s="19">
        <v>3</v>
      </c>
    </row>
    <row r="260" spans="1:11" s="20" customFormat="1">
      <c r="A260"/>
      <c r="B260"/>
      <c r="C260" s="11">
        <f t="shared" si="45"/>
        <v>484.63811585087808</v>
      </c>
      <c r="D260"/>
      <c r="E260"/>
      <c r="F260" s="10">
        <f t="shared" si="46"/>
        <v>1.6614531140153295</v>
      </c>
      <c r="G260" s="6">
        <f t="shared" si="50"/>
        <v>500000</v>
      </c>
      <c r="H260" s="12">
        <f t="shared" si="47"/>
        <v>1.1190963617845113</v>
      </c>
      <c r="I260" s="10">
        <f t="shared" si="48"/>
        <v>1.4846381158508781</v>
      </c>
      <c r="J260" s="14">
        <f t="shared" si="49"/>
        <v>2000</v>
      </c>
      <c r="K260" s="19">
        <v>3</v>
      </c>
    </row>
    <row r="261" spans="1:11" s="20" customFormat="1">
      <c r="A261"/>
      <c r="B261"/>
      <c r="C261" s="11">
        <f t="shared" si="45"/>
        <v>420.58746473942659</v>
      </c>
      <c r="D261"/>
      <c r="E261"/>
      <c r="F261" s="10">
        <f t="shared" si="46"/>
        <v>1.5833045049198589</v>
      </c>
      <c r="G261" s="6">
        <f t="shared" si="50"/>
        <v>550000</v>
      </c>
      <c r="H261" s="12">
        <f t="shared" si="47"/>
        <v>1.1145420779918531</v>
      </c>
      <c r="I261" s="10">
        <f t="shared" si="48"/>
        <v>1.4205874647394265</v>
      </c>
      <c r="J261" s="14">
        <f t="shared" si="49"/>
        <v>2000</v>
      </c>
      <c r="K261" s="19">
        <v>3</v>
      </c>
    </row>
    <row r="262" spans="1:11" s="20" customFormat="1">
      <c r="A262"/>
      <c r="B262"/>
      <c r="C262" s="11">
        <f t="shared" si="45"/>
        <v>365.00186368000857</v>
      </c>
      <c r="D262"/>
      <c r="E262"/>
      <c r="F262" s="10">
        <f t="shared" si="46"/>
        <v>1.5120675344596606</v>
      </c>
      <c r="G262" s="6">
        <f t="shared" si="50"/>
        <v>600000</v>
      </c>
      <c r="H262" s="12">
        <f t="shared" si="47"/>
        <v>1.1077402710522071</v>
      </c>
      <c r="I262" s="10">
        <f t="shared" ref="I262:I263" si="51">C262/1000+1</f>
        <v>1.3650018636800085</v>
      </c>
      <c r="J262" s="14">
        <f t="shared" si="49"/>
        <v>2000</v>
      </c>
      <c r="K262" s="19">
        <v>3</v>
      </c>
    </row>
    <row r="263" spans="1:11" s="20" customFormat="1">
      <c r="A263"/>
      <c r="B263"/>
      <c r="C263" s="11">
        <f t="shared" si="45"/>
        <v>316.76255632682609</v>
      </c>
      <c r="D263"/>
      <c r="E263"/>
      <c r="F263" s="10">
        <f t="shared" si="46"/>
        <v>1.4480879734786121</v>
      </c>
      <c r="G263" s="6">
        <f t="shared" si="50"/>
        <v>650000</v>
      </c>
      <c r="H263" s="12">
        <f t="shared" si="47"/>
        <v>1.0997335597984534</v>
      </c>
      <c r="I263" s="10">
        <f t="shared" si="51"/>
        <v>1.3167625563268262</v>
      </c>
      <c r="J263" s="14">
        <f t="shared" si="49"/>
        <v>2000</v>
      </c>
      <c r="K263" s="19">
        <v>3</v>
      </c>
    </row>
    <row r="264" spans="1:11" s="20" customFormat="1">
      <c r="A264"/>
      <c r="B264"/>
      <c r="C264" s="11">
        <f t="shared" si="45"/>
        <v>274.89864319890393</v>
      </c>
      <c r="D264"/>
      <c r="E264"/>
      <c r="F264" s="10">
        <f t="shared" si="46"/>
        <v>1.3912017968321067</v>
      </c>
      <c r="G264" s="6">
        <f t="shared" si="50"/>
        <v>700000</v>
      </c>
      <c r="H264" s="12">
        <f t="shared" si="47"/>
        <v>1.091225411724795</v>
      </c>
      <c r="I264" s="10">
        <f t="shared" ref="I264:I272" si="52">C264/1000+1</f>
        <v>1.274898643198904</v>
      </c>
      <c r="J264" s="14">
        <f t="shared" si="49"/>
        <v>2000</v>
      </c>
      <c r="K264" s="19">
        <v>3</v>
      </c>
    </row>
    <row r="265" spans="1:11" s="20" customFormat="1">
      <c r="A265"/>
      <c r="B265"/>
      <c r="C265" s="11">
        <f t="shared" si="45"/>
        <v>238.56754064905385</v>
      </c>
      <c r="D265"/>
      <c r="E265"/>
      <c r="F265" s="10">
        <f t="shared" si="46"/>
        <v>1.3409736063233102</v>
      </c>
      <c r="G265" s="6">
        <f t="shared" si="50"/>
        <v>750000</v>
      </c>
      <c r="H265" s="12">
        <f t="shared" si="47"/>
        <v>1.0826810507407547</v>
      </c>
      <c r="I265" s="10">
        <f t="shared" si="52"/>
        <v>1.2385675406490539</v>
      </c>
      <c r="J265" s="14">
        <f t="shared" si="49"/>
        <v>2000</v>
      </c>
      <c r="K265" s="19">
        <v>3</v>
      </c>
    </row>
    <row r="266" spans="1:11" s="20" customFormat="1">
      <c r="A266"/>
      <c r="B266"/>
      <c r="C266" s="11">
        <f t="shared" si="45"/>
        <v>207.03802241089014</v>
      </c>
      <c r="D266"/>
      <c r="E266"/>
      <c r="F266" s="10">
        <f t="shared" si="46"/>
        <v>1.2968405022659817</v>
      </c>
      <c r="G266" s="6">
        <f t="shared" si="50"/>
        <v>800000</v>
      </c>
      <c r="H266" s="12">
        <f t="shared" si="47"/>
        <v>1.0743990480728385</v>
      </c>
      <c r="I266" s="10">
        <f t="shared" si="52"/>
        <v>1.2070380224108901</v>
      </c>
      <c r="J266" s="14">
        <f t="shared" si="49"/>
        <v>2000</v>
      </c>
      <c r="K266" s="19">
        <v>3</v>
      </c>
    </row>
    <row r="267" spans="1:11" s="20" customFormat="1">
      <c r="A267"/>
      <c r="B267"/>
      <c r="C267" s="11">
        <f t="shared" si="45"/>
        <v>179.67550240570517</v>
      </c>
      <c r="D267"/>
      <c r="E267"/>
      <c r="F267" s="10">
        <f t="shared" si="46"/>
        <v>1.2581971340394882</v>
      </c>
      <c r="G267" s="6">
        <f t="shared" si="50"/>
        <v>850000</v>
      </c>
      <c r="H267" s="12">
        <f t="shared" si="47"/>
        <v>1.0665620600526624</v>
      </c>
      <c r="I267" s="10">
        <f t="shared" si="52"/>
        <v>1.1796755024057051</v>
      </c>
      <c r="J267" s="14">
        <f t="shared" si="49"/>
        <v>2000</v>
      </c>
      <c r="K267" s="19">
        <v>3</v>
      </c>
    </row>
    <row r="268" spans="1:11" s="20" customFormat="1">
      <c r="A268"/>
      <c r="B268"/>
      <c r="C268" s="11">
        <f t="shared" si="45"/>
        <v>155.92926260024242</v>
      </c>
      <c r="D268"/>
      <c r="E268"/>
      <c r="F268" s="10">
        <f t="shared" si="46"/>
        <v>1.2244443746183127</v>
      </c>
      <c r="G268" s="6">
        <f t="shared" si="50"/>
        <v>900000</v>
      </c>
      <c r="H268" s="12">
        <f t="shared" si="47"/>
        <v>1.0592727550334238</v>
      </c>
      <c r="I268" s="10">
        <f t="shared" si="52"/>
        <v>1.1559292626002424</v>
      </c>
      <c r="J268" s="14">
        <f t="shared" si="49"/>
        <v>2000</v>
      </c>
      <c r="K268" s="19">
        <v>3</v>
      </c>
    </row>
    <row r="269" spans="1:11" s="20" customFormat="1">
      <c r="A269"/>
      <c r="B269"/>
      <c r="C269" s="11">
        <f t="shared" si="45"/>
        <v>135.32136885391745</v>
      </c>
      <c r="D269"/>
      <c r="E269"/>
      <c r="F269" s="10">
        <f t="shared" si="46"/>
        <v>1.1950156905332037</v>
      </c>
      <c r="G269" s="6">
        <f t="shared" si="50"/>
        <v>950000</v>
      </c>
      <c r="H269" s="12">
        <f t="shared" si="47"/>
        <v>1.0525792285047417</v>
      </c>
      <c r="I269" s="10">
        <f t="shared" si="52"/>
        <v>1.1353213688539174</v>
      </c>
      <c r="J269" s="14">
        <f t="shared" si="49"/>
        <v>2000</v>
      </c>
      <c r="K269" s="19">
        <v>3</v>
      </c>
    </row>
    <row r="270" spans="1:11" s="20" customFormat="1">
      <c r="A270"/>
      <c r="B270"/>
      <c r="C270" s="11">
        <f t="shared" si="45"/>
        <v>117.43705166774456</v>
      </c>
      <c r="D270"/>
      <c r="E270"/>
      <c r="F270" s="10">
        <f t="shared" si="46"/>
        <v>1.1693900047094712</v>
      </c>
      <c r="G270" s="6">
        <f t="shared" si="50"/>
        <v>1000000</v>
      </c>
      <c r="H270" s="12">
        <f t="shared" si="47"/>
        <v>1.046492957222233</v>
      </c>
      <c r="I270" s="10">
        <f t="shared" si="52"/>
        <v>1.1174370516677445</v>
      </c>
      <c r="J270" s="14">
        <f t="shared" si="49"/>
        <v>2000</v>
      </c>
      <c r="K270" s="19">
        <v>3</v>
      </c>
    </row>
    <row r="271" spans="1:11" s="20" customFormat="1">
      <c r="A271"/>
      <c r="B271"/>
      <c r="C271" s="11">
        <f t="shared" si="45"/>
        <v>101.91635823090667</v>
      </c>
      <c r="D271"/>
      <c r="E271"/>
      <c r="F271" s="10">
        <f t="shared" si="46"/>
        <v>1.1470965310094239</v>
      </c>
      <c r="G271" s="6">
        <f t="shared" si="50"/>
        <v>1050000</v>
      </c>
      <c r="H271" s="12">
        <f t="shared" si="47"/>
        <v>1.0410014539134826</v>
      </c>
      <c r="I271" s="10">
        <f t="shared" si="52"/>
        <v>1.1019163582309066</v>
      </c>
      <c r="J271" s="14">
        <f t="shared" si="49"/>
        <v>2000</v>
      </c>
      <c r="K271" s="19">
        <v>3</v>
      </c>
    </row>
    <row r="272" spans="1:11" s="20" customFormat="1">
      <c r="A272"/>
      <c r="B272"/>
      <c r="C272" s="11">
        <f t="shared" si="45"/>
        <v>88.446907747969192</v>
      </c>
      <c r="D272"/>
      <c r="E272"/>
      <c r="F272" s="10">
        <f t="shared" si="46"/>
        <v>1.1277149738692265</v>
      </c>
      <c r="G272" s="6">
        <f t="shared" si="50"/>
        <v>1100000</v>
      </c>
      <c r="H272" s="12">
        <f t="shared" si="47"/>
        <v>1.0360771534575848</v>
      </c>
      <c r="I272" s="10">
        <f t="shared" si="52"/>
        <v>1.0884469077479693</v>
      </c>
      <c r="J272" s="14">
        <f t="shared" si="49"/>
        <v>2000</v>
      </c>
      <c r="K272" s="19">
        <v>3</v>
      </c>
    </row>
    <row r="273" spans="1:11" s="20" customFormat="1">
      <c r="A273"/>
      <c r="B273"/>
      <c r="C273" s="11">
        <f t="shared" si="45"/>
        <v>76.757604235170305</v>
      </c>
      <c r="D273"/>
      <c r="E273"/>
      <c r="F273" s="10">
        <f t="shared" si="46"/>
        <v>1.1108731783341377</v>
      </c>
      <c r="G273" s="6">
        <f t="shared" si="50"/>
        <v>1150000</v>
      </c>
      <c r="H273" s="12">
        <f t="shared" si="47"/>
        <v>1.0316836156668705</v>
      </c>
      <c r="I273" s="10">
        <f t="shared" ref="I273:I278" si="53">C273/1000+1</f>
        <v>1.0767576042351703</v>
      </c>
      <c r="J273" s="14">
        <f t="shared" si="49"/>
        <v>2000</v>
      </c>
      <c r="K273" s="19">
        <v>3</v>
      </c>
    </row>
    <row r="274" spans="1:11" s="20" customFormat="1">
      <c r="A274"/>
      <c r="B274"/>
      <c r="C274" s="11">
        <f t="shared" si="45"/>
        <v>66.613180244939784</v>
      </c>
      <c r="D274"/>
      <c r="E274"/>
      <c r="F274" s="10">
        <f t="shared" si="46"/>
        <v>1.0962434974052935</v>
      </c>
      <c r="G274" s="6">
        <f t="shared" si="50"/>
        <v>1200000</v>
      </c>
      <c r="H274" s="12">
        <f t="shared" si="47"/>
        <v>1.0277798153155668</v>
      </c>
      <c r="I274" s="10">
        <f t="shared" si="53"/>
        <v>1.0666131802449397</v>
      </c>
      <c r="J274" s="14">
        <f t="shared" si="49"/>
        <v>2000</v>
      </c>
      <c r="K274" s="19">
        <v>3</v>
      </c>
    </row>
    <row r="275" spans="1:11" s="20" customFormat="1">
      <c r="A275"/>
      <c r="B275"/>
      <c r="C275" s="11">
        <f t="shared" si="45"/>
        <v>57.809461701667622</v>
      </c>
      <c r="D275"/>
      <c r="E275"/>
      <c r="F275" s="10">
        <f t="shared" si="46"/>
        <v>1.0835386334314976</v>
      </c>
      <c r="G275" s="6">
        <f t="shared" si="50"/>
        <v>1250000</v>
      </c>
      <c r="H275" s="12">
        <f t="shared" si="47"/>
        <v>1.0243230682475086</v>
      </c>
      <c r="I275" s="10">
        <f t="shared" si="53"/>
        <v>1.0578094617016676</v>
      </c>
      <c r="J275" s="14">
        <f t="shared" si="49"/>
        <v>2000</v>
      </c>
      <c r="K275" s="19">
        <v>3</v>
      </c>
    </row>
    <row r="276" spans="1:11" s="20" customFormat="1">
      <c r="A276"/>
      <c r="B276"/>
      <c r="C276" s="11">
        <f t="shared" si="45"/>
        <v>50.169258545352825</v>
      </c>
      <c r="D276"/>
      <c r="E276"/>
      <c r="F276" s="10">
        <f t="shared" si="46"/>
        <v>1.0725073938465906</v>
      </c>
      <c r="G276" s="6">
        <f t="shared" si="50"/>
        <v>1300000</v>
      </c>
      <c r="H276" s="12">
        <f t="shared" si="47"/>
        <v>1.0212709857191777</v>
      </c>
      <c r="I276" s="10">
        <f t="shared" si="53"/>
        <v>1.0501692585453528</v>
      </c>
      <c r="J276" s="14">
        <f t="shared" si="49"/>
        <v>2000</v>
      </c>
      <c r="K276" s="19">
        <v>3</v>
      </c>
    </row>
    <row r="277" spans="1:11" s="20" customFormat="1">
      <c r="A277"/>
      <c r="B277"/>
      <c r="C277" s="11">
        <f t="shared" si="45"/>
        <v>43.538798475230429</v>
      </c>
      <c r="D277"/>
      <c r="E277"/>
      <c r="F277" s="10">
        <f t="shared" si="46"/>
        <v>1.0629306067044526</v>
      </c>
      <c r="G277" s="6">
        <f t="shared" si="50"/>
        <v>1350000</v>
      </c>
      <c r="H277" s="12">
        <f t="shared" si="47"/>
        <v>1.0185827381383008</v>
      </c>
      <c r="I277" s="10">
        <f t="shared" si="53"/>
        <v>1.0435387984752305</v>
      </c>
      <c r="J277" s="14">
        <f t="shared" si="49"/>
        <v>2000</v>
      </c>
      <c r="K277" s="19">
        <v>3</v>
      </c>
    </row>
    <row r="278" spans="1:11" s="20" customFormat="1">
      <c r="A278"/>
      <c r="B278"/>
      <c r="C278" s="11">
        <f t="shared" si="45"/>
        <v>37.784632016299135</v>
      </c>
      <c r="D278"/>
      <c r="E278"/>
      <c r="F278" s="10">
        <f t="shared" si="46"/>
        <v>1.0546173227330389</v>
      </c>
      <c r="G278" s="6">
        <f t="shared" si="50"/>
        <v>1400000</v>
      </c>
      <c r="H278" s="12">
        <f t="shared" si="47"/>
        <v>1.016219830393938</v>
      </c>
      <c r="I278" s="10">
        <f t="shared" si="53"/>
        <v>1.0377846320162991</v>
      </c>
      <c r="J278" s="14">
        <f t="shared" si="49"/>
        <v>2000</v>
      </c>
      <c r="K278" s="19">
        <v>3</v>
      </c>
    </row>
    <row r="279" spans="1:11" s="20" customFormat="1">
      <c r="A279"/>
      <c r="B279"/>
      <c r="C279" s="11"/>
      <c r="D279"/>
      <c r="E279"/>
      <c r="F279" s="10"/>
      <c r="G279" s="6"/>
      <c r="H279" s="12"/>
      <c r="I279" s="10"/>
      <c r="J279" s="14"/>
      <c r="K279" s="19"/>
    </row>
    <row r="280" spans="1:11" s="20" customFormat="1">
      <c r="A280"/>
      <c r="B280"/>
      <c r="C280" s="11">
        <f t="shared" ref="C280:C310" si="54">J280/EXP(Q$12*G280)</f>
        <v>1500</v>
      </c>
      <c r="D280"/>
      <c r="E280"/>
      <c r="F280" s="10">
        <f t="shared" ref="F280:F310" si="55">C280/1000*O$12/(O$12-Q$12)*(1-EXP((Q$12-O$12)*G280))-EXP(-O$12*G280)+1</f>
        <v>0</v>
      </c>
      <c r="G280" s="6">
        <v>0</v>
      </c>
      <c r="H280" s="12">
        <f t="shared" ref="H280:H310" si="56">F280/I280</f>
        <v>0</v>
      </c>
      <c r="I280" s="10">
        <f t="shared" ref="I280:I310" si="57">C280/1000+1</f>
        <v>2.5</v>
      </c>
      <c r="J280" s="14">
        <f t="shared" si="49"/>
        <v>1500</v>
      </c>
      <c r="K280" s="19">
        <v>2.5</v>
      </c>
    </row>
    <row r="281" spans="1:11" s="20" customFormat="1">
      <c r="A281"/>
      <c r="B281"/>
      <c r="C281" s="11">
        <f t="shared" si="54"/>
        <v>1458.0721356370591</v>
      </c>
      <c r="D281"/>
      <c r="E281"/>
      <c r="F281" s="10">
        <f t="shared" si="55"/>
        <v>0.21774452485017792</v>
      </c>
      <c r="G281" s="6">
        <v>10000</v>
      </c>
      <c r="H281" s="12">
        <f t="shared" si="56"/>
        <v>8.8583455991109478E-2</v>
      </c>
      <c r="I281" s="10">
        <f t="shared" si="57"/>
        <v>2.4580721356370594</v>
      </c>
      <c r="J281" s="14">
        <f t="shared" si="49"/>
        <v>1500</v>
      </c>
      <c r="K281" s="19">
        <v>2.5</v>
      </c>
    </row>
    <row r="282" spans="1:11" s="20" customFormat="1">
      <c r="A282"/>
      <c r="B282"/>
      <c r="C282" s="11">
        <f t="shared" si="54"/>
        <v>1397.3674982121861</v>
      </c>
      <c r="D282"/>
      <c r="E282"/>
      <c r="F282" s="10">
        <f t="shared" si="55"/>
        <v>0.50235127621255593</v>
      </c>
      <c r="G282" s="6">
        <v>25000</v>
      </c>
      <c r="H282" s="12">
        <f t="shared" si="56"/>
        <v>0.20954287425151946</v>
      </c>
      <c r="I282" s="10">
        <f t="shared" si="57"/>
        <v>2.3973674982121862</v>
      </c>
      <c r="J282" s="14">
        <f t="shared" si="49"/>
        <v>1500</v>
      </c>
      <c r="K282" s="19">
        <v>2.5</v>
      </c>
    </row>
    <row r="283" spans="1:11" s="20" customFormat="1">
      <c r="A283"/>
      <c r="B283"/>
      <c r="C283" s="11">
        <f t="shared" si="54"/>
        <v>1301.757283373189</v>
      </c>
      <c r="D283"/>
      <c r="E283"/>
      <c r="F283" s="10">
        <f t="shared" si="55"/>
        <v>0.88121598601065343</v>
      </c>
      <c r="G283" s="6">
        <v>50000</v>
      </c>
      <c r="H283" s="12">
        <f t="shared" si="56"/>
        <v>0.3828448778575147</v>
      </c>
      <c r="I283" s="10">
        <f t="shared" si="57"/>
        <v>2.3017572833731892</v>
      </c>
      <c r="J283" s="14">
        <f t="shared" si="49"/>
        <v>1500</v>
      </c>
      <c r="K283" s="19">
        <v>2.5</v>
      </c>
    </row>
    <row r="284" spans="1:11" s="20" customFormat="1">
      <c r="A284"/>
      <c r="B284"/>
      <c r="C284" s="11">
        <f t="shared" si="54"/>
        <v>1129.7146832100968</v>
      </c>
      <c r="D284"/>
      <c r="E284"/>
      <c r="F284" s="10">
        <f t="shared" si="55"/>
        <v>1.3698985778477564</v>
      </c>
      <c r="G284" s="6">
        <f t="shared" ref="G284:G342" si="58">50000+G283</f>
        <v>100000</v>
      </c>
      <c r="H284" s="12">
        <f t="shared" si="56"/>
        <v>0.64323103401950654</v>
      </c>
      <c r="I284" s="10">
        <f t="shared" si="57"/>
        <v>2.1297146832100968</v>
      </c>
      <c r="J284" s="14">
        <f t="shared" si="49"/>
        <v>1500</v>
      </c>
      <c r="K284" s="19">
        <v>2.5</v>
      </c>
    </row>
    <row r="285" spans="1:11" s="20" customFormat="1">
      <c r="A285"/>
      <c r="B285"/>
      <c r="C285" s="11">
        <f t="shared" si="54"/>
        <v>980.40954466825224</v>
      </c>
      <c r="D285"/>
      <c r="E285"/>
      <c r="F285" s="10">
        <f t="shared" si="55"/>
        <v>1.619673756889727</v>
      </c>
      <c r="G285" s="6">
        <f t="shared" si="58"/>
        <v>150000</v>
      </c>
      <c r="H285" s="12">
        <f t="shared" si="56"/>
        <v>0.81784788467127201</v>
      </c>
      <c r="I285" s="10">
        <f t="shared" si="57"/>
        <v>1.9804095446682521</v>
      </c>
      <c r="J285" s="14">
        <f t="shared" si="49"/>
        <v>1500</v>
      </c>
      <c r="K285" s="19">
        <v>2.5</v>
      </c>
    </row>
    <row r="286" spans="1:11" s="20" customFormat="1">
      <c r="A286"/>
      <c r="B286"/>
      <c r="C286" s="11">
        <f t="shared" si="54"/>
        <v>850.83684364032626</v>
      </c>
      <c r="D286"/>
      <c r="E286"/>
      <c r="F286" s="10">
        <f t="shared" si="55"/>
        <v>1.7263639038766998</v>
      </c>
      <c r="G286" s="6">
        <f t="shared" si="58"/>
        <v>200000</v>
      </c>
      <c r="H286" s="12">
        <f t="shared" si="56"/>
        <v>0.93274775127190235</v>
      </c>
      <c r="I286" s="10">
        <f t="shared" si="57"/>
        <v>1.8508368436403262</v>
      </c>
      <c r="J286" s="14">
        <f t="shared" si="49"/>
        <v>1500</v>
      </c>
      <c r="K286" s="19">
        <v>2.5</v>
      </c>
    </row>
    <row r="287" spans="1:11" s="20" customFormat="1">
      <c r="A287"/>
      <c r="B287"/>
      <c r="C287" s="11">
        <f t="shared" si="54"/>
        <v>738.38870544736665</v>
      </c>
      <c r="D287"/>
      <c r="E287"/>
      <c r="F287" s="10">
        <f t="shared" si="55"/>
        <v>1.7494482132676628</v>
      </c>
      <c r="G287" s="6">
        <f t="shared" si="58"/>
        <v>250000</v>
      </c>
      <c r="H287" s="12">
        <f t="shared" si="56"/>
        <v>1.0063619303241216</v>
      </c>
      <c r="I287" s="10">
        <f t="shared" si="57"/>
        <v>1.7383887054473668</v>
      </c>
      <c r="J287" s="14">
        <f t="shared" si="49"/>
        <v>1500</v>
      </c>
      <c r="K287" s="19">
        <v>2.5</v>
      </c>
    </row>
    <row r="288" spans="1:11" s="20" customFormat="1">
      <c r="A288"/>
      <c r="B288"/>
      <c r="C288" s="11">
        <f t="shared" si="54"/>
        <v>640.8019168510732</v>
      </c>
      <c r="D288"/>
      <c r="E288"/>
      <c r="F288" s="10">
        <f t="shared" si="55"/>
        <v>1.7255930183795822</v>
      </c>
      <c r="G288" s="6">
        <f t="shared" si="58"/>
        <v>300000</v>
      </c>
      <c r="H288" s="12">
        <f t="shared" si="56"/>
        <v>1.0516766226670644</v>
      </c>
      <c r="I288" s="10">
        <f t="shared" si="57"/>
        <v>1.6408019168510732</v>
      </c>
      <c r="J288" s="14">
        <f t="shared" si="49"/>
        <v>1500</v>
      </c>
      <c r="K288" s="19">
        <v>2.5</v>
      </c>
    </row>
    <row r="289" spans="1:11" s="20" customFormat="1">
      <c r="A289"/>
      <c r="B289"/>
      <c r="C289" s="11">
        <f t="shared" si="54"/>
        <v>556.11237497359014</v>
      </c>
      <c r="D289"/>
      <c r="E289"/>
      <c r="F289" s="10">
        <f t="shared" si="55"/>
        <v>1.6771774610952375</v>
      </c>
      <c r="G289" s="6">
        <f t="shared" si="58"/>
        <v>350000</v>
      </c>
      <c r="H289" s="12">
        <f t="shared" si="56"/>
        <v>1.0777997065434957</v>
      </c>
      <c r="I289" s="10">
        <f t="shared" si="57"/>
        <v>1.5561123749735901</v>
      </c>
      <c r="J289" s="14">
        <f t="shared" si="49"/>
        <v>1500</v>
      </c>
      <c r="K289" s="19">
        <v>2.5</v>
      </c>
    </row>
    <row r="290" spans="1:11" s="20" customFormat="1">
      <c r="A290"/>
      <c r="B290"/>
      <c r="C290" s="11">
        <f t="shared" si="54"/>
        <v>482.61555633055531</v>
      </c>
      <c r="D290"/>
      <c r="E290"/>
      <c r="F290" s="10">
        <f t="shared" si="55"/>
        <v>1.6176613853461832</v>
      </c>
      <c r="G290" s="6">
        <f t="shared" si="58"/>
        <v>400000</v>
      </c>
      <c r="H290" s="12">
        <f t="shared" si="56"/>
        <v>1.0910862080456403</v>
      </c>
      <c r="I290" s="10">
        <f t="shared" si="57"/>
        <v>1.4826155563305554</v>
      </c>
      <c r="J290" s="14">
        <f t="shared" si="49"/>
        <v>1500</v>
      </c>
      <c r="K290" s="19">
        <v>2.5</v>
      </c>
    </row>
    <row r="291" spans="1:11" s="20" customFormat="1">
      <c r="A291"/>
      <c r="B291"/>
      <c r="C291" s="11">
        <f t="shared" si="54"/>
        <v>418.83221034833599</v>
      </c>
      <c r="D291"/>
      <c r="E291"/>
      <c r="F291" s="10">
        <f t="shared" si="55"/>
        <v>1.5549613371873903</v>
      </c>
      <c r="G291" s="6">
        <f t="shared" si="58"/>
        <v>450000</v>
      </c>
      <c r="H291" s="12">
        <f t="shared" si="56"/>
        <v>1.0959444857864014</v>
      </c>
      <c r="I291" s="10">
        <f t="shared" si="57"/>
        <v>1.418832210348336</v>
      </c>
      <c r="J291" s="14">
        <f t="shared" si="49"/>
        <v>1500</v>
      </c>
      <c r="K291" s="19">
        <v>2.5</v>
      </c>
    </row>
    <row r="292" spans="1:11" s="20" customFormat="1">
      <c r="A292"/>
      <c r="B292"/>
      <c r="C292" s="11">
        <f t="shared" si="54"/>
        <v>363.47858688815853</v>
      </c>
      <c r="D292"/>
      <c r="E292"/>
      <c r="F292" s="10">
        <f t="shared" si="55"/>
        <v>1.4935705863184534</v>
      </c>
      <c r="G292" s="6">
        <f t="shared" si="58"/>
        <v>500000</v>
      </c>
      <c r="H292" s="12">
        <f t="shared" si="56"/>
        <v>1.0954118390133294</v>
      </c>
      <c r="I292" s="10">
        <f t="shared" si="57"/>
        <v>1.3634785868881585</v>
      </c>
      <c r="J292" s="14">
        <f t="shared" si="49"/>
        <v>1500</v>
      </c>
      <c r="K292" s="19">
        <v>2.5</v>
      </c>
    </row>
    <row r="293" spans="1:11" s="20" customFormat="1">
      <c r="A293"/>
      <c r="B293"/>
      <c r="C293" s="11">
        <f t="shared" si="54"/>
        <v>315.44059855456993</v>
      </c>
      <c r="D293"/>
      <c r="E293"/>
      <c r="F293" s="10">
        <f t="shared" si="55"/>
        <v>1.4358876202354625</v>
      </c>
      <c r="G293" s="6">
        <f t="shared" si="58"/>
        <v>550000</v>
      </c>
      <c r="H293" s="12">
        <f t="shared" si="56"/>
        <v>1.0915640142270522</v>
      </c>
      <c r="I293" s="10">
        <f t="shared" si="57"/>
        <v>1.3154405985545699</v>
      </c>
      <c r="J293" s="14">
        <f t="shared" si="49"/>
        <v>1500</v>
      </c>
      <c r="K293" s="19">
        <v>2.5</v>
      </c>
    </row>
    <row r="294" spans="1:11" s="20" customFormat="1">
      <c r="A294"/>
      <c r="B294"/>
      <c r="C294" s="11">
        <f t="shared" si="54"/>
        <v>273.7513977600064</v>
      </c>
      <c r="D294"/>
      <c r="E294"/>
      <c r="F294" s="10">
        <f t="shared" si="55"/>
        <v>1.3830461799621772</v>
      </c>
      <c r="G294" s="6">
        <f t="shared" si="58"/>
        <v>600000</v>
      </c>
      <c r="H294" s="12">
        <f t="shared" si="56"/>
        <v>1.0858054267060075</v>
      </c>
      <c r="I294" s="10">
        <f t="shared" si="57"/>
        <v>1.2737513977600063</v>
      </c>
      <c r="J294" s="14">
        <f t="shared" si="49"/>
        <v>1500</v>
      </c>
      <c r="K294" s="19">
        <v>2.5</v>
      </c>
    </row>
    <row r="295" spans="1:11" s="20" customFormat="1">
      <c r="A295"/>
      <c r="B295"/>
      <c r="C295" s="11">
        <f t="shared" si="54"/>
        <v>237.57191724511955</v>
      </c>
      <c r="D295"/>
      <c r="E295"/>
      <c r="F295" s="10">
        <f t="shared" si="55"/>
        <v>1.3354317155220783</v>
      </c>
      <c r="G295" s="6">
        <f t="shared" si="58"/>
        <v>650000</v>
      </c>
      <c r="H295" s="12">
        <f t="shared" si="56"/>
        <v>1.0790740294873515</v>
      </c>
      <c r="I295" s="10">
        <f t="shared" si="57"/>
        <v>1.2375719172451196</v>
      </c>
      <c r="J295" s="14">
        <f t="shared" si="49"/>
        <v>1500</v>
      </c>
      <c r="K295" s="19">
        <v>2.5</v>
      </c>
    </row>
    <row r="296" spans="1:11" s="20" customFormat="1">
      <c r="A296"/>
      <c r="B296"/>
      <c r="C296" s="11">
        <f t="shared" si="54"/>
        <v>206.17398239917793</v>
      </c>
      <c r="D296"/>
      <c r="E296"/>
      <c r="F296" s="10">
        <f t="shared" si="55"/>
        <v>1.2930008466507292</v>
      </c>
      <c r="G296" s="6">
        <f t="shared" si="58"/>
        <v>700000</v>
      </c>
      <c r="H296" s="12">
        <f t="shared" si="56"/>
        <v>1.0719853566057242</v>
      </c>
      <c r="I296" s="10">
        <f t="shared" si="57"/>
        <v>1.2061739823991779</v>
      </c>
      <c r="J296" s="14">
        <f t="shared" si="49"/>
        <v>1500</v>
      </c>
      <c r="K296" s="19">
        <v>2.5</v>
      </c>
    </row>
    <row r="297" spans="1:11" s="20" customFormat="1">
      <c r="A297"/>
      <c r="B297"/>
      <c r="C297" s="11">
        <f t="shared" si="54"/>
        <v>178.92565548679039</v>
      </c>
      <c r="D297"/>
      <c r="E297"/>
      <c r="F297" s="10">
        <f t="shared" si="55"/>
        <v>1.2554773118126665</v>
      </c>
      <c r="G297" s="6">
        <f t="shared" si="58"/>
        <v>750000</v>
      </c>
      <c r="H297" s="12">
        <f t="shared" si="56"/>
        <v>1.064933404383559</v>
      </c>
      <c r="I297" s="10">
        <f t="shared" si="57"/>
        <v>1.1789256554867904</v>
      </c>
      <c r="J297" s="14">
        <f t="shared" si="49"/>
        <v>1500</v>
      </c>
      <c r="K297" s="19">
        <v>2.5</v>
      </c>
    </row>
    <row r="298" spans="1:11" s="20" customFormat="1">
      <c r="A298"/>
      <c r="B298"/>
      <c r="C298" s="11">
        <f t="shared" si="54"/>
        <v>155.27851680816761</v>
      </c>
      <c r="D298"/>
      <c r="E298"/>
      <c r="F298" s="10">
        <f t="shared" si="55"/>
        <v>1.222470689612047</v>
      </c>
      <c r="G298" s="6">
        <f t="shared" si="58"/>
        <v>800000</v>
      </c>
      <c r="H298" s="12">
        <f t="shared" si="56"/>
        <v>1.05816101643569</v>
      </c>
      <c r="I298" s="10">
        <f t="shared" si="57"/>
        <v>1.1552785168081676</v>
      </c>
      <c r="J298" s="14">
        <f t="shared" si="49"/>
        <v>1500</v>
      </c>
      <c r="K298" s="19">
        <v>2.5</v>
      </c>
    </row>
    <row r="299" spans="1:11" s="20" customFormat="1">
      <c r="A299"/>
      <c r="B299"/>
      <c r="C299" s="11">
        <f t="shared" si="54"/>
        <v>134.75662680427888</v>
      </c>
      <c r="D299"/>
      <c r="E299"/>
      <c r="F299" s="10">
        <f t="shared" si="55"/>
        <v>1.1935470174778049</v>
      </c>
      <c r="G299" s="6">
        <f t="shared" si="58"/>
        <v>850000</v>
      </c>
      <c r="H299" s="12">
        <f t="shared" si="56"/>
        <v>1.0518088101755287</v>
      </c>
      <c r="I299" s="10">
        <f t="shared" si="57"/>
        <v>1.1347566268042788</v>
      </c>
      <c r="J299" s="14">
        <f t="shared" si="49"/>
        <v>1500</v>
      </c>
      <c r="K299" s="19">
        <v>2.5</v>
      </c>
    </row>
    <row r="300" spans="1:11" s="20" customFormat="1">
      <c r="A300"/>
      <c r="B300"/>
      <c r="C300" s="11">
        <f t="shared" si="54"/>
        <v>116.94694695018181</v>
      </c>
      <c r="D300"/>
      <c r="E300"/>
      <c r="F300" s="10">
        <f t="shared" si="55"/>
        <v>1.1682696107916459</v>
      </c>
      <c r="G300" s="6">
        <f t="shared" si="58"/>
        <v>900000</v>
      </c>
      <c r="H300" s="12">
        <f t="shared" si="56"/>
        <v>1.0459490613959781</v>
      </c>
      <c r="I300" s="10">
        <f t="shared" si="57"/>
        <v>1.1169469469501818</v>
      </c>
      <c r="J300" s="14">
        <f t="shared" si="49"/>
        <v>1500</v>
      </c>
      <c r="K300" s="19">
        <v>2.5</v>
      </c>
    </row>
    <row r="301" spans="1:11" s="20" customFormat="1">
      <c r="A301"/>
      <c r="B301"/>
      <c r="C301" s="11">
        <f t="shared" si="54"/>
        <v>101.49102664043808</v>
      </c>
      <c r="D301"/>
      <c r="E301"/>
      <c r="F301" s="10">
        <f t="shared" si="55"/>
        <v>1.1462215639118158</v>
      </c>
      <c r="G301" s="6">
        <f t="shared" si="58"/>
        <v>950000</v>
      </c>
      <c r="H301" s="12">
        <f t="shared" si="56"/>
        <v>1.0406090800465315</v>
      </c>
      <c r="I301" s="10">
        <f t="shared" si="57"/>
        <v>1.1014910266404381</v>
      </c>
      <c r="J301" s="14">
        <f t="shared" si="49"/>
        <v>1500</v>
      </c>
      <c r="K301" s="19">
        <v>2.5</v>
      </c>
    </row>
    <row r="302" spans="1:11" s="20" customFormat="1">
      <c r="A302"/>
      <c r="B302"/>
      <c r="C302" s="11">
        <f t="shared" si="54"/>
        <v>88.077788750808423</v>
      </c>
      <c r="D302"/>
      <c r="E302"/>
      <c r="F302" s="10">
        <f t="shared" si="55"/>
        <v>1.1270171170661167</v>
      </c>
      <c r="G302" s="6">
        <f t="shared" si="58"/>
        <v>1000000</v>
      </c>
      <c r="H302" s="12">
        <f t="shared" si="56"/>
        <v>1.0357872651366347</v>
      </c>
      <c r="I302" s="10">
        <f t="shared" si="57"/>
        <v>1.0880777887508084</v>
      </c>
      <c r="J302" s="14">
        <f t="shared" si="49"/>
        <v>1500</v>
      </c>
      <c r="K302" s="19">
        <v>2.5</v>
      </c>
    </row>
    <row r="303" spans="1:11" s="20" customFormat="1">
      <c r="A303"/>
      <c r="B303"/>
      <c r="C303" s="11">
        <f t="shared" si="54"/>
        <v>76.43726867318</v>
      </c>
      <c r="D303"/>
      <c r="E303"/>
      <c r="F303" s="10">
        <f t="shared" si="55"/>
        <v>1.1103063681892573</v>
      </c>
      <c r="G303" s="6">
        <f t="shared" si="58"/>
        <v>1050000</v>
      </c>
      <c r="H303" s="12">
        <f t="shared" si="56"/>
        <v>1.0314640718058976</v>
      </c>
      <c r="I303" s="10">
        <f t="shared" si="57"/>
        <v>1.07643726867318</v>
      </c>
      <c r="J303" s="14">
        <f t="shared" si="49"/>
        <v>1500</v>
      </c>
      <c r="K303" s="19">
        <v>2.5</v>
      </c>
    </row>
    <row r="304" spans="1:11" s="20" customFormat="1">
      <c r="A304"/>
      <c r="B304"/>
      <c r="C304" s="11">
        <f t="shared" si="54"/>
        <v>66.335180810976894</v>
      </c>
      <c r="D304"/>
      <c r="E304"/>
      <c r="F304" s="10">
        <f t="shared" si="55"/>
        <v>1.0957761083520785</v>
      </c>
      <c r="G304" s="6">
        <f t="shared" si="58"/>
        <v>1100000</v>
      </c>
      <c r="H304" s="12">
        <f t="shared" si="56"/>
        <v>1.027609449702964</v>
      </c>
      <c r="I304" s="10">
        <f t="shared" si="57"/>
        <v>1.0663351808109769</v>
      </c>
      <c r="J304" s="14">
        <f t="shared" si="49"/>
        <v>1500</v>
      </c>
      <c r="K304" s="19">
        <v>2.5</v>
      </c>
    </row>
    <row r="305" spans="1:11" s="20" customFormat="1">
      <c r="A305"/>
      <c r="B305"/>
      <c r="C305" s="11">
        <f t="shared" si="54"/>
        <v>57.568203176377729</v>
      </c>
      <c r="D305"/>
      <c r="E305"/>
      <c r="F305" s="10">
        <f t="shared" si="55"/>
        <v>1.0831484922684085</v>
      </c>
      <c r="G305" s="6">
        <f t="shared" si="58"/>
        <v>1150000</v>
      </c>
      <c r="H305" s="12">
        <f t="shared" si="56"/>
        <v>1.0241878386804757</v>
      </c>
      <c r="I305" s="10">
        <f t="shared" si="57"/>
        <v>1.0575682031763778</v>
      </c>
      <c r="J305" s="14">
        <f t="shared" si="49"/>
        <v>1500</v>
      </c>
      <c r="K305" s="19">
        <v>2.5</v>
      </c>
    </row>
    <row r="306" spans="1:11" s="20" customFormat="1">
      <c r="A306"/>
      <c r="B306"/>
      <c r="C306" s="11">
        <f t="shared" si="54"/>
        <v>49.959885183704834</v>
      </c>
      <c r="D306"/>
      <c r="E306"/>
      <c r="F306" s="10">
        <f t="shared" si="55"/>
        <v>1.0721785872069542</v>
      </c>
      <c r="G306" s="6">
        <f t="shared" si="58"/>
        <v>1200000</v>
      </c>
      <c r="H306" s="12">
        <f t="shared" si="56"/>
        <v>1.0211614770590611</v>
      </c>
      <c r="I306" s="10">
        <f t="shared" si="57"/>
        <v>1.0499598851837049</v>
      </c>
      <c r="J306" s="14">
        <f t="shared" si="49"/>
        <v>1500</v>
      </c>
      <c r="K306" s="19">
        <v>2.5</v>
      </c>
    </row>
    <row r="307" spans="1:11" s="20" customFormat="1">
      <c r="A307"/>
      <c r="B307"/>
      <c r="C307" s="11">
        <f t="shared" si="54"/>
        <v>43.357096276250715</v>
      </c>
      <c r="D307"/>
      <c r="E307"/>
      <c r="F307" s="10">
        <f t="shared" si="55"/>
        <v>1.0626514266723857</v>
      </c>
      <c r="G307" s="6">
        <f t="shared" si="58"/>
        <v>1250000</v>
      </c>
      <c r="H307" s="12">
        <f t="shared" si="56"/>
        <v>1.0184925472448472</v>
      </c>
      <c r="I307" s="10">
        <f t="shared" si="57"/>
        <v>1.0433570962762506</v>
      </c>
      <c r="J307" s="14">
        <f t="shared" si="49"/>
        <v>1500</v>
      </c>
      <c r="K307" s="19">
        <v>2.5</v>
      </c>
    </row>
    <row r="308" spans="1:11" s="20" customFormat="1">
      <c r="A308"/>
      <c r="B308"/>
      <c r="C308" s="11">
        <f t="shared" si="54"/>
        <v>37.626943909014621</v>
      </c>
      <c r="D308"/>
      <c r="E308"/>
      <c r="F308" s="10">
        <f t="shared" si="55"/>
        <v>1.0543789362186782</v>
      </c>
      <c r="G308" s="6">
        <f t="shared" si="58"/>
        <v>1300000</v>
      </c>
      <c r="H308" s="12">
        <f t="shared" si="56"/>
        <v>1.0161445232393005</v>
      </c>
      <c r="I308" s="10">
        <f t="shared" si="57"/>
        <v>1.0376269439090147</v>
      </c>
      <c r="J308" s="14">
        <f t="shared" si="49"/>
        <v>1500</v>
      </c>
      <c r="K308" s="19">
        <v>2.5</v>
      </c>
    </row>
    <row r="309" spans="1:11" s="20" customFormat="1">
      <c r="A309"/>
      <c r="B309"/>
      <c r="C309" s="11">
        <f t="shared" si="54"/>
        <v>32.65409885642282</v>
      </c>
      <c r="D309"/>
      <c r="E309"/>
      <c r="F309" s="10">
        <f t="shared" si="55"/>
        <v>1.0471969389340019</v>
      </c>
      <c r="G309" s="6">
        <f t="shared" si="58"/>
        <v>1350000</v>
      </c>
      <c r="H309" s="12">
        <f t="shared" si="56"/>
        <v>1.0140829732760313</v>
      </c>
      <c r="I309" s="10">
        <f t="shared" si="57"/>
        <v>1.0326540988564228</v>
      </c>
      <c r="J309" s="14">
        <f t="shared" si="49"/>
        <v>1500</v>
      </c>
      <c r="K309" s="19">
        <v>2.5</v>
      </c>
    </row>
    <row r="310" spans="1:11" s="20" customFormat="1">
      <c r="A310"/>
      <c r="B310"/>
      <c r="C310" s="11">
        <f t="shared" si="54"/>
        <v>28.338474012224353</v>
      </c>
      <c r="D310"/>
      <c r="E310"/>
      <c r="F310" s="10">
        <f t="shared" si="55"/>
        <v>1.0409623504456604</v>
      </c>
      <c r="G310" s="6">
        <f t="shared" si="58"/>
        <v>1400000</v>
      </c>
      <c r="H310" s="12">
        <f t="shared" si="56"/>
        <v>1.0122759935103682</v>
      </c>
      <c r="I310" s="10">
        <f t="shared" si="57"/>
        <v>1.0283384740122243</v>
      </c>
      <c r="J310" s="14">
        <f t="shared" si="49"/>
        <v>1500</v>
      </c>
      <c r="K310" s="19">
        <v>2.5</v>
      </c>
    </row>
    <row r="311" spans="1:11" s="20" customFormat="1">
      <c r="A311"/>
      <c r="B311"/>
      <c r="C311" s="11"/>
      <c r="D311"/>
      <c r="E311"/>
      <c r="F311" s="10"/>
      <c r="G311" s="6"/>
      <c r="H311" s="12"/>
      <c r="I311" s="10"/>
      <c r="J311" s="14"/>
      <c r="K311" s="19"/>
    </row>
    <row r="312" spans="1:11" s="20" customFormat="1">
      <c r="A312"/>
      <c r="B312"/>
      <c r="C312" s="11">
        <f t="shared" ref="C312:C342" si="59">J312/EXP(Q$12*G312)</f>
        <v>1000</v>
      </c>
      <c r="D312"/>
      <c r="E312"/>
      <c r="F312" s="10">
        <f t="shared" ref="F312:F342" si="60">C312/1000*O$12/(O$12-Q$12)*(1-EXP((Q$12-O$12)*G312))-EXP(-O$12*G312)+1</f>
        <v>0</v>
      </c>
      <c r="G312" s="6">
        <v>0</v>
      </c>
      <c r="H312" s="12">
        <f t="shared" ref="H312:H342" si="61">F312/I312</f>
        <v>0</v>
      </c>
      <c r="I312" s="10">
        <f t="shared" ref="I312:I342" si="62">C312/1000+1</f>
        <v>2</v>
      </c>
      <c r="J312" s="14">
        <f t="shared" si="49"/>
        <v>1000</v>
      </c>
      <c r="K312" s="19">
        <v>2</v>
      </c>
    </row>
    <row r="313" spans="1:11" s="20" customFormat="1">
      <c r="A313"/>
      <c r="B313"/>
      <c r="C313" s="11">
        <f t="shared" si="59"/>
        <v>972.04809042470606</v>
      </c>
      <c r="D313"/>
      <c r="E313"/>
      <c r="F313" s="10">
        <f t="shared" si="60"/>
        <v>0.17444609791921251</v>
      </c>
      <c r="G313" s="6">
        <v>10000</v>
      </c>
      <c r="H313" s="12">
        <f t="shared" si="61"/>
        <v>8.8459352875944974E-2</v>
      </c>
      <c r="I313" s="10">
        <f t="shared" si="62"/>
        <v>1.972048090424706</v>
      </c>
      <c r="J313" s="14">
        <f t="shared" ref="J313:J376" si="63">1000*(K313-1)</f>
        <v>1000</v>
      </c>
      <c r="K313" s="19">
        <v>2</v>
      </c>
    </row>
    <row r="314" spans="1:11" s="20" customFormat="1">
      <c r="A314"/>
      <c r="B314"/>
      <c r="C314" s="11">
        <f t="shared" si="59"/>
        <v>931.57833214145739</v>
      </c>
      <c r="D314"/>
      <c r="E314"/>
      <c r="F314" s="10">
        <f t="shared" si="60"/>
        <v>0.4033565423379708</v>
      </c>
      <c r="G314" s="6">
        <v>25000</v>
      </c>
      <c r="H314" s="12">
        <f t="shared" si="61"/>
        <v>0.20882225464332416</v>
      </c>
      <c r="I314" s="10">
        <f t="shared" si="62"/>
        <v>1.9315783321414575</v>
      </c>
      <c r="J314" s="14">
        <f t="shared" si="63"/>
        <v>1000</v>
      </c>
      <c r="K314" s="19">
        <v>2</v>
      </c>
    </row>
    <row r="315" spans="1:11" s="20" customFormat="1">
      <c r="A315"/>
      <c r="B315"/>
      <c r="C315" s="11">
        <f t="shared" si="59"/>
        <v>867.83818891545934</v>
      </c>
      <c r="D315"/>
      <c r="E315"/>
      <c r="F315" s="10">
        <f t="shared" si="60"/>
        <v>0.71033016195791543</v>
      </c>
      <c r="G315" s="6">
        <v>50000</v>
      </c>
      <c r="H315" s="12">
        <f t="shared" si="61"/>
        <v>0.38029534152011379</v>
      </c>
      <c r="I315" s="10">
        <f t="shared" si="62"/>
        <v>1.8678381889154594</v>
      </c>
      <c r="J315" s="14">
        <f t="shared" si="63"/>
        <v>1000</v>
      </c>
      <c r="K315" s="19">
        <v>2</v>
      </c>
    </row>
    <row r="316" spans="1:11" s="20" customFormat="1">
      <c r="A316"/>
      <c r="B316"/>
      <c r="C316" s="11">
        <f t="shared" si="59"/>
        <v>753.14312214006463</v>
      </c>
      <c r="D316"/>
      <c r="E316"/>
      <c r="F316" s="10">
        <f t="shared" si="60"/>
        <v>1.113692935089091</v>
      </c>
      <c r="G316" s="6">
        <f t="shared" si="58"/>
        <v>100000</v>
      </c>
      <c r="H316" s="12">
        <f t="shared" si="61"/>
        <v>0.63525500058980022</v>
      </c>
      <c r="I316" s="10">
        <f t="shared" si="62"/>
        <v>1.7531431221400646</v>
      </c>
      <c r="J316" s="14">
        <f t="shared" si="63"/>
        <v>1000</v>
      </c>
      <c r="K316" s="19">
        <v>2</v>
      </c>
    </row>
    <row r="317" spans="1:11" s="20" customFormat="1">
      <c r="A317"/>
      <c r="B317"/>
      <c r="C317" s="11">
        <f t="shared" si="59"/>
        <v>653.60636311216808</v>
      </c>
      <c r="D317"/>
      <c r="E317"/>
      <c r="F317" s="10">
        <f t="shared" si="60"/>
        <v>1.3291934020102474</v>
      </c>
      <c r="G317" s="6">
        <f t="shared" si="58"/>
        <v>150000</v>
      </c>
      <c r="H317" s="12">
        <f t="shared" si="61"/>
        <v>0.80381488101475385</v>
      </c>
      <c r="I317" s="10">
        <f t="shared" si="62"/>
        <v>1.6536063631121682</v>
      </c>
      <c r="J317" s="14">
        <f t="shared" si="63"/>
        <v>1000</v>
      </c>
      <c r="K317" s="19">
        <v>2</v>
      </c>
    </row>
    <row r="318" spans="1:11" s="20" customFormat="1">
      <c r="A318"/>
      <c r="B318"/>
      <c r="C318" s="11">
        <f t="shared" si="59"/>
        <v>567.22456242688418</v>
      </c>
      <c r="D318"/>
      <c r="E318"/>
      <c r="F318" s="10">
        <f t="shared" si="60"/>
        <v>1.431250494928394</v>
      </c>
      <c r="G318" s="6">
        <f t="shared" si="58"/>
        <v>200000</v>
      </c>
      <c r="H318" s="12">
        <f t="shared" si="61"/>
        <v>0.91323893795543176</v>
      </c>
      <c r="I318" s="10">
        <f t="shared" si="62"/>
        <v>1.5672245624268841</v>
      </c>
      <c r="J318" s="14">
        <f t="shared" si="63"/>
        <v>1000</v>
      </c>
      <c r="K318" s="19">
        <v>2</v>
      </c>
    </row>
    <row r="319" spans="1:11" s="20" customFormat="1">
      <c r="A319"/>
      <c r="B319"/>
      <c r="C319" s="11">
        <f t="shared" si="59"/>
        <v>492.25913696491108</v>
      </c>
      <c r="D319"/>
      <c r="E319"/>
      <c r="F319" s="10">
        <f t="shared" si="60"/>
        <v>1.4661707269659998</v>
      </c>
      <c r="G319" s="6">
        <f t="shared" si="58"/>
        <v>250000</v>
      </c>
      <c r="H319" s="12">
        <f t="shared" si="61"/>
        <v>0.98251750694455631</v>
      </c>
      <c r="I319" s="10">
        <f t="shared" si="62"/>
        <v>1.4922591369649112</v>
      </c>
      <c r="J319" s="14">
        <f t="shared" si="63"/>
        <v>1000</v>
      </c>
      <c r="K319" s="19">
        <v>2</v>
      </c>
    </row>
    <row r="320" spans="1:11" s="20" customFormat="1">
      <c r="A320"/>
      <c r="B320"/>
      <c r="C320" s="11">
        <f t="shared" si="59"/>
        <v>427.20127790071547</v>
      </c>
      <c r="D320"/>
      <c r="E320"/>
      <c r="F320" s="10">
        <f t="shared" si="60"/>
        <v>1.4625997531693766</v>
      </c>
      <c r="G320" s="6">
        <f t="shared" si="58"/>
        <v>300000</v>
      </c>
      <c r="H320" s="12">
        <f t="shared" si="61"/>
        <v>1.0248027211135413</v>
      </c>
      <c r="I320" s="10">
        <f t="shared" si="62"/>
        <v>1.4272012779007155</v>
      </c>
      <c r="J320" s="14">
        <f t="shared" si="63"/>
        <v>1000</v>
      </c>
      <c r="K320" s="19">
        <v>2</v>
      </c>
    </row>
    <row r="321" spans="1:11" s="20" customFormat="1">
      <c r="A321"/>
      <c r="B321"/>
      <c r="C321" s="11">
        <f t="shared" si="59"/>
        <v>370.74158331572676</v>
      </c>
      <c r="D321"/>
      <c r="E321"/>
      <c r="F321" s="10">
        <f t="shared" si="60"/>
        <v>1.4381099604536591</v>
      </c>
      <c r="G321" s="6">
        <f t="shared" si="58"/>
        <v>350000</v>
      </c>
      <c r="H321" s="12">
        <f t="shared" si="61"/>
        <v>1.049147394343267</v>
      </c>
      <c r="I321" s="10">
        <f t="shared" si="62"/>
        <v>1.3707415833157268</v>
      </c>
      <c r="J321" s="14">
        <f t="shared" si="63"/>
        <v>1000</v>
      </c>
      <c r="K321" s="19">
        <v>2</v>
      </c>
    </row>
    <row r="322" spans="1:11" s="20" customFormat="1">
      <c r="A322"/>
      <c r="B322"/>
      <c r="C322" s="11">
        <f t="shared" si="59"/>
        <v>321.7437042203702</v>
      </c>
      <c r="D322"/>
      <c r="E322"/>
      <c r="F322" s="10">
        <f t="shared" si="60"/>
        <v>1.4033497664759571</v>
      </c>
      <c r="G322" s="6">
        <f t="shared" si="58"/>
        <v>400000</v>
      </c>
      <c r="H322" s="12">
        <f t="shared" si="61"/>
        <v>1.0617412150290682</v>
      </c>
      <c r="I322" s="10">
        <f t="shared" si="62"/>
        <v>1.3217437042203701</v>
      </c>
      <c r="J322" s="14">
        <f t="shared" si="63"/>
        <v>1000</v>
      </c>
      <c r="K322" s="19">
        <v>2</v>
      </c>
    </row>
    <row r="323" spans="1:11" s="20" customFormat="1">
      <c r="A323"/>
      <c r="B323"/>
      <c r="C323" s="11">
        <f t="shared" si="59"/>
        <v>279.22147356555729</v>
      </c>
      <c r="D323"/>
      <c r="E323"/>
      <c r="F323" s="10">
        <f t="shared" si="60"/>
        <v>1.3646546520398066</v>
      </c>
      <c r="G323" s="6">
        <f t="shared" si="58"/>
        <v>450000</v>
      </c>
      <c r="H323" s="12">
        <f t="shared" si="61"/>
        <v>1.0667852910849931</v>
      </c>
      <c r="I323" s="10">
        <f t="shared" si="62"/>
        <v>1.2792214735655572</v>
      </c>
      <c r="J323" s="14">
        <f t="shared" si="63"/>
        <v>1000</v>
      </c>
      <c r="K323" s="19">
        <v>2</v>
      </c>
    </row>
    <row r="324" spans="1:11" s="20" customFormat="1">
      <c r="A324"/>
      <c r="B324"/>
      <c r="C324" s="11">
        <f t="shared" si="59"/>
        <v>242.31905792543904</v>
      </c>
      <c r="D324"/>
      <c r="E324"/>
      <c r="F324" s="10">
        <f t="shared" si="60"/>
        <v>1.3256880586215773</v>
      </c>
      <c r="G324" s="6">
        <f t="shared" si="58"/>
        <v>500000</v>
      </c>
      <c r="H324" s="12">
        <f t="shared" si="61"/>
        <v>1.0671075599816984</v>
      </c>
      <c r="I324" s="10">
        <f t="shared" si="62"/>
        <v>1.2423190579254391</v>
      </c>
      <c r="J324" s="14">
        <f t="shared" si="63"/>
        <v>1000</v>
      </c>
      <c r="K324" s="19">
        <v>2</v>
      </c>
    </row>
    <row r="325" spans="1:11" s="20" customFormat="1">
      <c r="A325"/>
      <c r="B325"/>
      <c r="C325" s="11">
        <f t="shared" si="59"/>
        <v>210.2937323697133</v>
      </c>
      <c r="D325"/>
      <c r="E325"/>
      <c r="F325" s="10">
        <f t="shared" si="60"/>
        <v>1.2884707355510663</v>
      </c>
      <c r="G325" s="6">
        <f t="shared" si="58"/>
        <v>550000</v>
      </c>
      <c r="H325" s="12">
        <f t="shared" si="61"/>
        <v>1.0645934132272874</v>
      </c>
      <c r="I325" s="10">
        <f t="shared" si="62"/>
        <v>1.2102937323697134</v>
      </c>
      <c r="J325" s="14">
        <f t="shared" si="63"/>
        <v>1000</v>
      </c>
      <c r="K325" s="19">
        <v>2</v>
      </c>
    </row>
    <row r="326" spans="1:11" s="20" customFormat="1">
      <c r="A326"/>
      <c r="B326"/>
      <c r="C326" s="11">
        <f t="shared" si="59"/>
        <v>182.50093184000428</v>
      </c>
      <c r="D326"/>
      <c r="E326"/>
      <c r="F326" s="10">
        <f t="shared" si="60"/>
        <v>1.2540248254646942</v>
      </c>
      <c r="G326" s="6">
        <f t="shared" si="58"/>
        <v>600000</v>
      </c>
      <c r="H326" s="12">
        <f t="shared" si="61"/>
        <v>1.0604852746402462</v>
      </c>
      <c r="I326" s="10">
        <f t="shared" si="62"/>
        <v>1.1825009318400044</v>
      </c>
      <c r="J326" s="14">
        <f t="shared" si="63"/>
        <v>1000</v>
      </c>
      <c r="K326" s="19">
        <v>2</v>
      </c>
    </row>
    <row r="327" spans="1:11" s="20" customFormat="1">
      <c r="A327"/>
      <c r="B327"/>
      <c r="C327" s="11">
        <f t="shared" si="59"/>
        <v>158.38127816341304</v>
      </c>
      <c r="D327"/>
      <c r="E327"/>
      <c r="F327" s="10">
        <f t="shared" si="60"/>
        <v>1.2227754575655445</v>
      </c>
      <c r="G327" s="6">
        <f t="shared" si="58"/>
        <v>650000</v>
      </c>
      <c r="H327" s="12">
        <f t="shared" si="61"/>
        <v>1.055589796396077</v>
      </c>
      <c r="I327" s="10">
        <f t="shared" si="62"/>
        <v>1.1583812781634131</v>
      </c>
      <c r="J327" s="14">
        <f t="shared" si="63"/>
        <v>1000</v>
      </c>
      <c r="K327" s="19">
        <v>2</v>
      </c>
    </row>
    <row r="328" spans="1:11" s="20" customFormat="1">
      <c r="A328"/>
      <c r="B328"/>
      <c r="C328" s="11">
        <f t="shared" si="59"/>
        <v>137.44932159945196</v>
      </c>
      <c r="D328"/>
      <c r="E328"/>
      <c r="F328" s="10">
        <f t="shared" si="60"/>
        <v>1.1947998964693518</v>
      </c>
      <c r="G328" s="6">
        <f t="shared" si="58"/>
        <v>700000</v>
      </c>
      <c r="H328" s="12">
        <f t="shared" si="61"/>
        <v>1.0504203341466283</v>
      </c>
      <c r="I328" s="10">
        <f t="shared" si="62"/>
        <v>1.1374493215994519</v>
      </c>
      <c r="J328" s="14">
        <f t="shared" si="63"/>
        <v>1000</v>
      </c>
      <c r="K328" s="19">
        <v>2</v>
      </c>
    </row>
    <row r="329" spans="1:11" s="20" customFormat="1">
      <c r="A329"/>
      <c r="B329"/>
      <c r="C329" s="11">
        <f t="shared" si="59"/>
        <v>119.28377032452693</v>
      </c>
      <c r="D329"/>
      <c r="E329"/>
      <c r="F329" s="10">
        <f t="shared" si="60"/>
        <v>1.1699810173020229</v>
      </c>
      <c r="G329" s="6">
        <f t="shared" si="58"/>
        <v>750000</v>
      </c>
      <c r="H329" s="12">
        <f t="shared" si="61"/>
        <v>1.0452943644155555</v>
      </c>
      <c r="I329" s="10">
        <f t="shared" si="62"/>
        <v>1.1192837703245269</v>
      </c>
      <c r="J329" s="14">
        <f t="shared" si="63"/>
        <v>1000</v>
      </c>
      <c r="K329" s="19">
        <v>2</v>
      </c>
    </row>
    <row r="330" spans="1:11" s="20" customFormat="1">
      <c r="A330"/>
      <c r="B330"/>
      <c r="C330" s="11">
        <f t="shared" si="59"/>
        <v>103.51901120544507</v>
      </c>
      <c r="D330"/>
      <c r="E330"/>
      <c r="F330" s="10">
        <f t="shared" si="60"/>
        <v>1.1481008769581122</v>
      </c>
      <c r="G330" s="6">
        <f t="shared" si="58"/>
        <v>800000</v>
      </c>
      <c r="H330" s="12">
        <f t="shared" si="61"/>
        <v>1.0403997260581559</v>
      </c>
      <c r="I330" s="10">
        <f t="shared" si="62"/>
        <v>1.1035190112054452</v>
      </c>
      <c r="J330" s="14">
        <f t="shared" si="63"/>
        <v>1000</v>
      </c>
      <c r="K330" s="19">
        <v>2</v>
      </c>
    </row>
    <row r="331" spans="1:11" s="20" customFormat="1">
      <c r="A331"/>
      <c r="B331"/>
      <c r="C331" s="11">
        <f t="shared" si="59"/>
        <v>89.837751202852587</v>
      </c>
      <c r="D331"/>
      <c r="E331"/>
      <c r="F331" s="10">
        <f t="shared" si="60"/>
        <v>1.1288969009161216</v>
      </c>
      <c r="G331" s="6">
        <f t="shared" si="58"/>
        <v>850000</v>
      </c>
      <c r="H331" s="12">
        <f t="shared" si="61"/>
        <v>1.0358394170785143</v>
      </c>
      <c r="I331" s="10">
        <f t="shared" si="62"/>
        <v>1.0898377512028525</v>
      </c>
      <c r="J331" s="14">
        <f t="shared" si="63"/>
        <v>1000</v>
      </c>
      <c r="K331" s="19">
        <v>2</v>
      </c>
    </row>
    <row r="332" spans="1:11" s="20" customFormat="1">
      <c r="A332"/>
      <c r="B332"/>
      <c r="C332" s="11">
        <f t="shared" si="59"/>
        <v>77.964631300121212</v>
      </c>
      <c r="D332"/>
      <c r="E332"/>
      <c r="F332" s="10">
        <f t="shared" si="60"/>
        <v>1.1120948469649794</v>
      </c>
      <c r="G332" s="6">
        <f t="shared" si="58"/>
        <v>900000</v>
      </c>
      <c r="H332" s="12">
        <f t="shared" si="61"/>
        <v>1.0316617212419057</v>
      </c>
      <c r="I332" s="10">
        <f t="shared" si="62"/>
        <v>1.0779646313001212</v>
      </c>
      <c r="J332" s="14">
        <f t="shared" si="63"/>
        <v>1000</v>
      </c>
      <c r="K332" s="19">
        <v>2</v>
      </c>
    </row>
    <row r="333" spans="1:11" s="20" customFormat="1">
      <c r="A333"/>
      <c r="B333"/>
      <c r="C333" s="11">
        <f t="shared" si="59"/>
        <v>67.660684426958724</v>
      </c>
      <c r="D333"/>
      <c r="E333"/>
      <c r="F333" s="10">
        <f t="shared" si="60"/>
        <v>1.0974274372904282</v>
      </c>
      <c r="G333" s="6">
        <f t="shared" si="58"/>
        <v>950000</v>
      </c>
      <c r="H333" s="12">
        <f t="shared" si="61"/>
        <v>1.0278803493447417</v>
      </c>
      <c r="I333" s="10">
        <f t="shared" si="62"/>
        <v>1.0676606844269587</v>
      </c>
      <c r="J333" s="14">
        <f t="shared" si="63"/>
        <v>1000</v>
      </c>
      <c r="K333" s="19">
        <v>2</v>
      </c>
    </row>
    <row r="334" spans="1:11" s="20" customFormat="1">
      <c r="A334"/>
      <c r="B334"/>
      <c r="C334" s="11">
        <f t="shared" si="59"/>
        <v>58.718525833872278</v>
      </c>
      <c r="D334"/>
      <c r="E334"/>
      <c r="F334" s="10">
        <f t="shared" si="60"/>
        <v>1.0846442294227625</v>
      </c>
      <c r="G334" s="6">
        <f t="shared" si="58"/>
        <v>1000000</v>
      </c>
      <c r="H334" s="12">
        <f t="shared" si="61"/>
        <v>1.0244878151805934</v>
      </c>
      <c r="I334" s="10">
        <f t="shared" si="62"/>
        <v>1.0587185258338723</v>
      </c>
      <c r="J334" s="14">
        <f t="shared" si="63"/>
        <v>1000</v>
      </c>
      <c r="K334" s="19">
        <v>2</v>
      </c>
    </row>
    <row r="335" spans="1:11" s="20" customFormat="1">
      <c r="A335"/>
      <c r="B335"/>
      <c r="C335" s="11">
        <f t="shared" si="59"/>
        <v>50.958179115453333</v>
      </c>
      <c r="D335"/>
      <c r="E335"/>
      <c r="F335" s="10">
        <f t="shared" si="60"/>
        <v>1.0735162053690908</v>
      </c>
      <c r="G335" s="6">
        <f t="shared" si="58"/>
        <v>1050000</v>
      </c>
      <c r="H335" s="12">
        <f t="shared" si="61"/>
        <v>1.021464247295381</v>
      </c>
      <c r="I335" s="10">
        <f t="shared" si="62"/>
        <v>1.0509581791154534</v>
      </c>
      <c r="J335" s="14">
        <f t="shared" si="63"/>
        <v>1000</v>
      </c>
      <c r="K335" s="19">
        <v>2</v>
      </c>
    </row>
    <row r="336" spans="1:11" s="20" customFormat="1">
      <c r="A336"/>
      <c r="B336"/>
      <c r="C336" s="11">
        <f t="shared" si="59"/>
        <v>44.223453873984596</v>
      </c>
      <c r="D336"/>
      <c r="E336"/>
      <c r="F336" s="10">
        <f t="shared" si="60"/>
        <v>1.0638372428349305</v>
      </c>
      <c r="G336" s="6">
        <f t="shared" si="58"/>
        <v>1100000</v>
      </c>
      <c r="H336" s="12">
        <f t="shared" si="61"/>
        <v>1.0187831339050857</v>
      </c>
      <c r="I336" s="10">
        <f t="shared" si="62"/>
        <v>1.0442234538739845</v>
      </c>
      <c r="J336" s="14">
        <f t="shared" si="63"/>
        <v>1000</v>
      </c>
      <c r="K336" s="19">
        <v>2</v>
      </c>
    </row>
    <row r="337" spans="1:11" s="20" customFormat="1">
      <c r="A337"/>
      <c r="B337"/>
      <c r="C337" s="11">
        <f t="shared" si="59"/>
        <v>38.378802117585153</v>
      </c>
      <c r="D337"/>
      <c r="E337"/>
      <c r="F337" s="10">
        <f t="shared" si="60"/>
        <v>1.0554238062026795</v>
      </c>
      <c r="G337" s="6">
        <f t="shared" si="58"/>
        <v>1150000</v>
      </c>
      <c r="H337" s="12">
        <f t="shared" si="61"/>
        <v>1.016415015455183</v>
      </c>
      <c r="I337" s="10">
        <f t="shared" si="62"/>
        <v>1.038378802117585</v>
      </c>
      <c r="J337" s="14">
        <f t="shared" si="63"/>
        <v>1000</v>
      </c>
      <c r="K337" s="19">
        <v>2</v>
      </c>
    </row>
    <row r="338" spans="1:11" s="20" customFormat="1">
      <c r="A338"/>
      <c r="B338"/>
      <c r="C338" s="11">
        <f t="shared" si="59"/>
        <v>33.306590122469892</v>
      </c>
      <c r="D338"/>
      <c r="E338"/>
      <c r="F338" s="10">
        <f t="shared" si="60"/>
        <v>1.0481136770086152</v>
      </c>
      <c r="G338" s="6">
        <f t="shared" si="58"/>
        <v>1200000</v>
      </c>
      <c r="H338" s="12">
        <f t="shared" si="61"/>
        <v>1.0143298097851001</v>
      </c>
      <c r="I338" s="10">
        <f t="shared" si="62"/>
        <v>1.0333065901224698</v>
      </c>
      <c r="J338" s="14">
        <f t="shared" si="63"/>
        <v>1000</v>
      </c>
      <c r="K338" s="19">
        <v>2</v>
      </c>
    </row>
    <row r="339" spans="1:11" s="20" customFormat="1">
      <c r="A339"/>
      <c r="B339"/>
      <c r="C339" s="11">
        <f t="shared" si="59"/>
        <v>28.904730850833811</v>
      </c>
      <c r="D339"/>
      <c r="E339"/>
      <c r="F339" s="10">
        <f t="shared" si="60"/>
        <v>1.0417642199132739</v>
      </c>
      <c r="G339" s="6">
        <f t="shared" si="58"/>
        <v>1250000</v>
      </c>
      <c r="H339" s="12">
        <f t="shared" si="61"/>
        <v>1.0124982310576083</v>
      </c>
      <c r="I339" s="10">
        <f t="shared" si="62"/>
        <v>1.0289047308508339</v>
      </c>
      <c r="J339" s="14">
        <f t="shared" si="63"/>
        <v>1000</v>
      </c>
      <c r="K339" s="19">
        <v>2</v>
      </c>
    </row>
    <row r="340" spans="1:11" s="20" customFormat="1">
      <c r="A340"/>
      <c r="B340"/>
      <c r="C340" s="11">
        <f t="shared" si="59"/>
        <v>25.084629272676413</v>
      </c>
      <c r="D340"/>
      <c r="E340"/>
      <c r="F340" s="10">
        <f t="shared" si="60"/>
        <v>1.0362504785907658</v>
      </c>
      <c r="G340" s="6">
        <f t="shared" si="58"/>
        <v>1300000</v>
      </c>
      <c r="H340" s="12">
        <f t="shared" si="61"/>
        <v>1.0108926121797492</v>
      </c>
      <c r="I340" s="10">
        <f t="shared" si="62"/>
        <v>1.0250846292726765</v>
      </c>
      <c r="J340" s="14">
        <f t="shared" si="63"/>
        <v>1000</v>
      </c>
      <c r="K340" s="19">
        <v>2</v>
      </c>
    </row>
    <row r="341" spans="1:11" s="20" customFormat="1">
      <c r="A341"/>
      <c r="B341"/>
      <c r="C341" s="11">
        <f t="shared" si="59"/>
        <v>21.769399237615215</v>
      </c>
      <c r="D341"/>
      <c r="E341"/>
      <c r="F341" s="10">
        <f t="shared" si="60"/>
        <v>1.031463271163551</v>
      </c>
      <c r="G341" s="6">
        <f t="shared" si="58"/>
        <v>1350000</v>
      </c>
      <c r="H341" s="12">
        <f t="shared" si="61"/>
        <v>1.0094873382714034</v>
      </c>
      <c r="I341" s="10">
        <f t="shared" si="62"/>
        <v>1.0217693992376151</v>
      </c>
      <c r="J341" s="14">
        <f t="shared" si="63"/>
        <v>1000</v>
      </c>
      <c r="K341" s="19">
        <v>2</v>
      </c>
    </row>
    <row r="342" spans="1:11" s="20" customFormat="1">
      <c r="A342"/>
      <c r="B342"/>
      <c r="C342" s="11">
        <f t="shared" si="59"/>
        <v>18.892316008149567</v>
      </c>
      <c r="D342"/>
      <c r="E342"/>
      <c r="F342" s="10">
        <f t="shared" si="60"/>
        <v>1.0273073781582822</v>
      </c>
      <c r="G342" s="6">
        <f t="shared" si="58"/>
        <v>1400000</v>
      </c>
      <c r="H342" s="12">
        <f t="shared" si="61"/>
        <v>1.0082590299464633</v>
      </c>
      <c r="I342" s="10">
        <f t="shared" si="62"/>
        <v>1.0188923160081496</v>
      </c>
      <c r="J342" s="14">
        <f t="shared" si="63"/>
        <v>1000</v>
      </c>
      <c r="K342" s="19">
        <v>2</v>
      </c>
    </row>
    <row r="343" spans="1:11" s="20" customFormat="1">
      <c r="A343"/>
      <c r="B343"/>
      <c r="C343" s="11"/>
      <c r="D343"/>
      <c r="E343"/>
      <c r="F343" s="10"/>
      <c r="G343" s="6"/>
      <c r="H343" s="12"/>
      <c r="I343" s="10"/>
      <c r="J343" s="14"/>
      <c r="K343" s="19"/>
    </row>
    <row r="344" spans="1:11" s="20" customFormat="1">
      <c r="A344"/>
      <c r="B344"/>
      <c r="C344" s="11">
        <f t="shared" ref="C344:C374" si="64">J344/EXP(Q$12*G344)</f>
        <v>500</v>
      </c>
      <c r="D344"/>
      <c r="E344"/>
      <c r="F344" s="10">
        <f t="shared" ref="F344:F374" si="65">C344/1000*O$12/(O$12-Q$12)*(1-EXP((Q$12-O$12)*G344))-EXP(-O$12*G344)+1</f>
        <v>0</v>
      </c>
      <c r="G344" s="6">
        <v>0</v>
      </c>
      <c r="H344" s="12">
        <f t="shared" ref="H344:H374" si="66">F344/I344</f>
        <v>0</v>
      </c>
      <c r="I344" s="10">
        <f t="shared" ref="I344:I406" si="67">C344/1000+1</f>
        <v>1.5</v>
      </c>
      <c r="J344" s="14">
        <f t="shared" si="63"/>
        <v>500</v>
      </c>
      <c r="K344" s="19">
        <v>1.5</v>
      </c>
    </row>
    <row r="345" spans="1:11" s="20" customFormat="1">
      <c r="A345"/>
      <c r="B345"/>
      <c r="C345" s="11">
        <f t="shared" si="64"/>
        <v>486.02404521235303</v>
      </c>
      <c r="D345"/>
      <c r="E345"/>
      <c r="F345" s="10">
        <f t="shared" si="65"/>
        <v>0.1311476709882472</v>
      </c>
      <c r="G345" s="6">
        <v>10000</v>
      </c>
      <c r="H345" s="12">
        <f t="shared" si="66"/>
        <v>8.8254070592448719E-2</v>
      </c>
      <c r="I345" s="10">
        <f t="shared" si="67"/>
        <v>1.486024045212353</v>
      </c>
      <c r="J345" s="14">
        <f t="shared" si="63"/>
        <v>500</v>
      </c>
      <c r="K345" s="19">
        <v>1.5</v>
      </c>
    </row>
    <row r="346" spans="1:11" s="20" customFormat="1">
      <c r="A346"/>
      <c r="B346"/>
      <c r="C346" s="11">
        <f t="shared" si="64"/>
        <v>465.7891660707287</v>
      </c>
      <c r="D346"/>
      <c r="E346"/>
      <c r="F346" s="10">
        <f t="shared" si="65"/>
        <v>0.30436180846338567</v>
      </c>
      <c r="G346" s="6">
        <v>25000</v>
      </c>
      <c r="H346" s="12">
        <f t="shared" si="66"/>
        <v>0.20764364719605199</v>
      </c>
      <c r="I346" s="10">
        <f t="shared" si="67"/>
        <v>1.4657891660707287</v>
      </c>
      <c r="J346" s="14">
        <f t="shared" si="63"/>
        <v>500</v>
      </c>
      <c r="K346" s="19">
        <v>1.5</v>
      </c>
    </row>
    <row r="347" spans="1:11" s="20" customFormat="1">
      <c r="A347"/>
      <c r="B347"/>
      <c r="C347" s="11">
        <f t="shared" si="64"/>
        <v>433.91909445772967</v>
      </c>
      <c r="D347"/>
      <c r="E347"/>
      <c r="F347" s="10">
        <f t="shared" si="65"/>
        <v>0.53944433790517743</v>
      </c>
      <c r="G347" s="6">
        <v>50000</v>
      </c>
      <c r="H347" s="12">
        <f t="shared" si="66"/>
        <v>0.37620277182317674</v>
      </c>
      <c r="I347" s="10">
        <f t="shared" si="67"/>
        <v>1.4339190944577296</v>
      </c>
      <c r="J347" s="14">
        <f t="shared" si="63"/>
        <v>500</v>
      </c>
      <c r="K347" s="19">
        <v>1.5</v>
      </c>
    </row>
    <row r="348" spans="1:11" s="20" customFormat="1">
      <c r="A348"/>
      <c r="B348"/>
      <c r="C348" s="11">
        <f t="shared" si="64"/>
        <v>376.57156107003232</v>
      </c>
      <c r="D348"/>
      <c r="E348"/>
      <c r="F348" s="10">
        <f t="shared" si="65"/>
        <v>0.85748729233042542</v>
      </c>
      <c r="G348" s="6">
        <f t="shared" ref="G348:G406" si="68">50000+G347</f>
        <v>100000</v>
      </c>
      <c r="H348" s="12">
        <f t="shared" si="66"/>
        <v>0.62291515863068248</v>
      </c>
      <c r="I348" s="10">
        <f t="shared" si="67"/>
        <v>1.3765715610700324</v>
      </c>
      <c r="J348" s="14">
        <f t="shared" si="63"/>
        <v>500</v>
      </c>
      <c r="K348" s="19">
        <v>1.5</v>
      </c>
    </row>
    <row r="349" spans="1:11" s="20" customFormat="1">
      <c r="A349"/>
      <c r="B349"/>
      <c r="C349" s="11">
        <f t="shared" si="64"/>
        <v>326.80318155608404</v>
      </c>
      <c r="D349"/>
      <c r="E349"/>
      <c r="F349" s="10">
        <f t="shared" si="65"/>
        <v>1.0387130471307677</v>
      </c>
      <c r="G349" s="6">
        <f t="shared" si="68"/>
        <v>150000</v>
      </c>
      <c r="H349" s="12">
        <f t="shared" si="66"/>
        <v>0.78286897527073895</v>
      </c>
      <c r="I349" s="10">
        <f t="shared" si="67"/>
        <v>1.3268031815560841</v>
      </c>
      <c r="J349" s="14">
        <f t="shared" si="63"/>
        <v>500</v>
      </c>
      <c r="K349" s="19">
        <v>1.5</v>
      </c>
    </row>
    <row r="350" spans="1:11" s="20" customFormat="1">
      <c r="A350"/>
      <c r="B350"/>
      <c r="C350" s="11">
        <f t="shared" si="64"/>
        <v>283.61228121344209</v>
      </c>
      <c r="D350"/>
      <c r="E350"/>
      <c r="F350" s="10">
        <f t="shared" si="65"/>
        <v>1.1361370859800886</v>
      </c>
      <c r="G350" s="6">
        <f t="shared" si="68"/>
        <v>200000</v>
      </c>
      <c r="H350" s="12">
        <f t="shared" si="66"/>
        <v>0.88510923633891991</v>
      </c>
      <c r="I350" s="10">
        <f t="shared" si="67"/>
        <v>1.2836122812134421</v>
      </c>
      <c r="J350" s="14">
        <f t="shared" si="63"/>
        <v>500</v>
      </c>
      <c r="K350" s="19">
        <v>1.5</v>
      </c>
    </row>
    <row r="351" spans="1:11" s="20" customFormat="1">
      <c r="A351"/>
      <c r="B351"/>
      <c r="C351" s="11">
        <f t="shared" si="64"/>
        <v>246.12956848245554</v>
      </c>
      <c r="D351"/>
      <c r="E351"/>
      <c r="F351" s="10">
        <f t="shared" si="65"/>
        <v>1.1828932406643373</v>
      </c>
      <c r="G351" s="6">
        <f t="shared" si="68"/>
        <v>250000</v>
      </c>
      <c r="H351" s="12">
        <f t="shared" si="66"/>
        <v>0.94925381002303966</v>
      </c>
      <c r="I351" s="10">
        <f t="shared" si="67"/>
        <v>1.2461295684824556</v>
      </c>
      <c r="J351" s="14">
        <f t="shared" si="63"/>
        <v>500</v>
      </c>
      <c r="K351" s="19">
        <v>1.5</v>
      </c>
    </row>
    <row r="352" spans="1:11" s="20" customFormat="1">
      <c r="A352"/>
      <c r="B352"/>
      <c r="C352" s="11">
        <f t="shared" si="64"/>
        <v>213.60063895035773</v>
      </c>
      <c r="D352"/>
      <c r="E352"/>
      <c r="F352" s="10">
        <f t="shared" si="65"/>
        <v>1.199606487959171</v>
      </c>
      <c r="G352" s="6">
        <f t="shared" si="68"/>
        <v>300000</v>
      </c>
      <c r="H352" s="12">
        <f t="shared" si="66"/>
        <v>0.98846889945337346</v>
      </c>
      <c r="I352" s="10">
        <f t="shared" si="67"/>
        <v>1.2136006389503577</v>
      </c>
      <c r="J352" s="14">
        <f t="shared" si="63"/>
        <v>500</v>
      </c>
      <c r="K352" s="19">
        <v>1.5</v>
      </c>
    </row>
    <row r="353" spans="1:11" s="20" customFormat="1">
      <c r="A353"/>
      <c r="B353"/>
      <c r="C353" s="11">
        <f t="shared" si="64"/>
        <v>185.37079165786338</v>
      </c>
      <c r="D353"/>
      <c r="E353"/>
      <c r="F353" s="10">
        <f t="shared" si="65"/>
        <v>1.1990424598120808</v>
      </c>
      <c r="G353" s="6">
        <f t="shared" si="68"/>
        <v>350000</v>
      </c>
      <c r="H353" s="12">
        <f t="shared" si="66"/>
        <v>1.0115336637703856</v>
      </c>
      <c r="I353" s="10">
        <f t="shared" si="67"/>
        <v>1.1853707916578633</v>
      </c>
      <c r="J353" s="14">
        <f t="shared" si="63"/>
        <v>500</v>
      </c>
      <c r="K353" s="19">
        <v>1.5</v>
      </c>
    </row>
    <row r="354" spans="1:11" s="20" customFormat="1">
      <c r="A354"/>
      <c r="B354"/>
      <c r="C354" s="11">
        <f t="shared" si="64"/>
        <v>160.8718521101851</v>
      </c>
      <c r="D354"/>
      <c r="E354"/>
      <c r="F354" s="10">
        <f t="shared" si="65"/>
        <v>1.1890381476057312</v>
      </c>
      <c r="G354" s="6">
        <f t="shared" si="68"/>
        <v>400000</v>
      </c>
      <c r="H354" s="12">
        <f t="shared" si="66"/>
        <v>1.0242630531908812</v>
      </c>
      <c r="I354" s="10">
        <f t="shared" si="67"/>
        <v>1.1608718521101851</v>
      </c>
      <c r="J354" s="14">
        <f t="shared" si="63"/>
        <v>500</v>
      </c>
      <c r="K354" s="19">
        <v>1.5</v>
      </c>
    </row>
    <row r="355" spans="1:11" s="20" customFormat="1">
      <c r="A355"/>
      <c r="B355"/>
      <c r="C355" s="11">
        <f t="shared" si="64"/>
        <v>139.61073678277864</v>
      </c>
      <c r="D355"/>
      <c r="E355"/>
      <c r="F355" s="10">
        <f t="shared" si="65"/>
        <v>1.1743479668922232</v>
      </c>
      <c r="G355" s="6">
        <f t="shared" si="68"/>
        <v>450000</v>
      </c>
      <c r="H355" s="12">
        <f t="shared" si="66"/>
        <v>1.0304816627188955</v>
      </c>
      <c r="I355" s="10">
        <f t="shared" si="67"/>
        <v>1.1396107367827786</v>
      </c>
      <c r="J355" s="14">
        <f t="shared" si="63"/>
        <v>500</v>
      </c>
      <c r="K355" s="19">
        <v>1.5</v>
      </c>
    </row>
    <row r="356" spans="1:11" s="20" customFormat="1">
      <c r="A356"/>
      <c r="B356"/>
      <c r="C356" s="11">
        <f t="shared" si="64"/>
        <v>121.15952896271952</v>
      </c>
      <c r="D356"/>
      <c r="E356"/>
      <c r="F356" s="10">
        <f t="shared" si="65"/>
        <v>1.1578055309247013</v>
      </c>
      <c r="G356" s="6">
        <f t="shared" si="68"/>
        <v>500000</v>
      </c>
      <c r="H356" s="12">
        <f t="shared" si="66"/>
        <v>1.0326858052001628</v>
      </c>
      <c r="I356" s="10">
        <f t="shared" si="67"/>
        <v>1.1211595289627194</v>
      </c>
      <c r="J356" s="14">
        <f t="shared" si="63"/>
        <v>500</v>
      </c>
      <c r="K356" s="19">
        <v>1.5</v>
      </c>
    </row>
    <row r="357" spans="1:11" s="20" customFormat="1">
      <c r="A357"/>
      <c r="B357"/>
      <c r="C357" s="11">
        <f t="shared" si="64"/>
        <v>105.14686618485665</v>
      </c>
      <c r="D357"/>
      <c r="E357"/>
      <c r="F357" s="10">
        <f t="shared" si="65"/>
        <v>1.1410538508666699</v>
      </c>
      <c r="G357" s="6">
        <f t="shared" si="68"/>
        <v>550000</v>
      </c>
      <c r="H357" s="12">
        <f t="shared" si="66"/>
        <v>1.0324906904054931</v>
      </c>
      <c r="I357" s="10">
        <f t="shared" si="67"/>
        <v>1.1051468661848567</v>
      </c>
      <c r="J357" s="14">
        <f t="shared" si="63"/>
        <v>500</v>
      </c>
      <c r="K357" s="19">
        <v>1.5</v>
      </c>
    </row>
    <row r="358" spans="1:11" s="20" customFormat="1">
      <c r="A358"/>
      <c r="B358"/>
      <c r="C358" s="11">
        <f t="shared" si="64"/>
        <v>91.250465920002142</v>
      </c>
      <c r="D358"/>
      <c r="E358"/>
      <c r="F358" s="10">
        <f t="shared" si="65"/>
        <v>1.125003470967211</v>
      </c>
      <c r="G358" s="6">
        <f t="shared" si="68"/>
        <v>600000</v>
      </c>
      <c r="H358" s="12">
        <f t="shared" si="66"/>
        <v>1.0309305756114868</v>
      </c>
      <c r="I358" s="10">
        <f t="shared" si="67"/>
        <v>1.0912504659200022</v>
      </c>
      <c r="J358" s="14">
        <f t="shared" si="63"/>
        <v>500</v>
      </c>
      <c r="K358" s="19">
        <v>1.5</v>
      </c>
    </row>
    <row r="359" spans="1:11" s="20" customFormat="1">
      <c r="A359"/>
      <c r="B359"/>
      <c r="C359" s="11">
        <f t="shared" si="64"/>
        <v>79.190639081706522</v>
      </c>
      <c r="D359"/>
      <c r="E359"/>
      <c r="F359" s="10">
        <f t="shared" si="65"/>
        <v>1.1101191996090107</v>
      </c>
      <c r="G359" s="6">
        <f t="shared" si="68"/>
        <v>650000</v>
      </c>
      <c r="H359" s="12">
        <f t="shared" si="66"/>
        <v>1.0286590333600574</v>
      </c>
      <c r="I359" s="10">
        <f t="shared" si="67"/>
        <v>1.0791906390817065</v>
      </c>
      <c r="J359" s="14">
        <f t="shared" si="63"/>
        <v>500</v>
      </c>
      <c r="K359" s="19">
        <v>1.5</v>
      </c>
    </row>
    <row r="360" spans="1:11" s="20" customFormat="1">
      <c r="A360"/>
      <c r="B360"/>
      <c r="C360" s="11">
        <f t="shared" si="64"/>
        <v>68.724660799725982</v>
      </c>
      <c r="D360"/>
      <c r="E360"/>
      <c r="F360" s="10">
        <f t="shared" si="65"/>
        <v>1.0965989462879744</v>
      </c>
      <c r="G360" s="6">
        <f t="shared" si="68"/>
        <v>700000</v>
      </c>
      <c r="H360" s="12">
        <f t="shared" si="66"/>
        <v>1.0260818211749601</v>
      </c>
      <c r="I360" s="10">
        <f t="shared" si="67"/>
        <v>1.0687246607997261</v>
      </c>
      <c r="J360" s="14">
        <f t="shared" si="63"/>
        <v>500</v>
      </c>
      <c r="K360" s="19">
        <v>1.5</v>
      </c>
    </row>
    <row r="361" spans="1:11" s="20" customFormat="1">
      <c r="A361"/>
      <c r="B361"/>
      <c r="C361" s="11">
        <f t="shared" si="64"/>
        <v>59.641885162263463</v>
      </c>
      <c r="D361"/>
      <c r="E361"/>
      <c r="F361" s="10">
        <f t="shared" si="65"/>
        <v>1.0844847227913792</v>
      </c>
      <c r="G361" s="6">
        <f t="shared" si="68"/>
        <v>750000</v>
      </c>
      <c r="H361" s="12">
        <f t="shared" si="66"/>
        <v>1.0234445598810125</v>
      </c>
      <c r="I361" s="10">
        <f t="shared" si="67"/>
        <v>1.0596418851622635</v>
      </c>
      <c r="J361" s="14">
        <f t="shared" si="63"/>
        <v>500</v>
      </c>
      <c r="K361" s="19">
        <v>1.5</v>
      </c>
    </row>
    <row r="362" spans="1:11" s="20" customFormat="1">
      <c r="A362"/>
      <c r="B362"/>
      <c r="C362" s="11">
        <f t="shared" si="64"/>
        <v>51.759505602722534</v>
      </c>
      <c r="D362"/>
      <c r="E362"/>
      <c r="F362" s="10">
        <f t="shared" si="65"/>
        <v>1.0737310643041775</v>
      </c>
      <c r="G362" s="6">
        <f t="shared" si="68"/>
        <v>800000</v>
      </c>
      <c r="H362" s="12">
        <f t="shared" si="66"/>
        <v>1.0208902877363244</v>
      </c>
      <c r="I362" s="10">
        <f t="shared" si="67"/>
        <v>1.0517595056027225</v>
      </c>
      <c r="J362" s="14">
        <f t="shared" si="63"/>
        <v>500</v>
      </c>
      <c r="K362" s="19">
        <v>1.5</v>
      </c>
    </row>
    <row r="363" spans="1:11" s="20" customFormat="1">
      <c r="A363"/>
      <c r="B363"/>
      <c r="C363" s="11">
        <f t="shared" si="64"/>
        <v>44.918875601426294</v>
      </c>
      <c r="D363"/>
      <c r="E363"/>
      <c r="F363" s="10">
        <f t="shared" si="65"/>
        <v>1.0642467843544383</v>
      </c>
      <c r="G363" s="6">
        <f t="shared" si="68"/>
        <v>850000</v>
      </c>
      <c r="H363" s="12">
        <f t="shared" si="66"/>
        <v>1.0184970424061748</v>
      </c>
      <c r="I363" s="10">
        <f t="shared" si="67"/>
        <v>1.0449188756014263</v>
      </c>
      <c r="J363" s="14">
        <f t="shared" si="63"/>
        <v>500</v>
      </c>
      <c r="K363" s="19">
        <v>1.5</v>
      </c>
    </row>
    <row r="364" spans="1:11" s="20" customFormat="1">
      <c r="A364"/>
      <c r="B364"/>
      <c r="C364" s="11">
        <f t="shared" si="64"/>
        <v>38.982315650060606</v>
      </c>
      <c r="D364"/>
      <c r="E364"/>
      <c r="F364" s="10">
        <f t="shared" si="65"/>
        <v>1.0559200831383126</v>
      </c>
      <c r="G364" s="6">
        <f t="shared" si="68"/>
        <v>900000</v>
      </c>
      <c r="H364" s="12">
        <f t="shared" si="66"/>
        <v>1.0163022673563549</v>
      </c>
      <c r="I364" s="10">
        <f t="shared" si="67"/>
        <v>1.0389823156500606</v>
      </c>
      <c r="J364" s="14">
        <f t="shared" si="63"/>
        <v>500</v>
      </c>
      <c r="K364" s="19">
        <v>1.5</v>
      </c>
    </row>
    <row r="365" spans="1:11" s="20" customFormat="1">
      <c r="A365"/>
      <c r="B365"/>
      <c r="C365" s="11">
        <f t="shared" si="64"/>
        <v>33.830342213479362</v>
      </c>
      <c r="D365"/>
      <c r="E365"/>
      <c r="F365" s="10">
        <f t="shared" si="65"/>
        <v>1.0486333106690404</v>
      </c>
      <c r="G365" s="6">
        <f t="shared" si="68"/>
        <v>950000</v>
      </c>
      <c r="H365" s="12">
        <f t="shared" si="66"/>
        <v>1.0143185664524677</v>
      </c>
      <c r="I365" s="10">
        <f t="shared" si="67"/>
        <v>1.0338303422134794</v>
      </c>
      <c r="J365" s="14">
        <f t="shared" si="63"/>
        <v>500</v>
      </c>
      <c r="K365" s="19">
        <v>1.5</v>
      </c>
    </row>
    <row r="366" spans="1:11" s="20" customFormat="1">
      <c r="A366"/>
      <c r="B366"/>
      <c r="C366" s="11">
        <f t="shared" si="64"/>
        <v>29.359262916936139</v>
      </c>
      <c r="D366"/>
      <c r="E366"/>
      <c r="F366" s="10">
        <f t="shared" si="65"/>
        <v>1.0422713417794081</v>
      </c>
      <c r="G366" s="6">
        <f t="shared" si="68"/>
        <v>1000000</v>
      </c>
      <c r="H366" s="12">
        <f t="shared" si="66"/>
        <v>1.0125438020792492</v>
      </c>
      <c r="I366" s="10">
        <f t="shared" si="67"/>
        <v>1.0293592629169361</v>
      </c>
      <c r="J366" s="14">
        <f t="shared" si="63"/>
        <v>500</v>
      </c>
      <c r="K366" s="19">
        <v>1.5</v>
      </c>
    </row>
    <row r="367" spans="1:11" s="20" customFormat="1">
      <c r="A367"/>
      <c r="B367"/>
      <c r="C367" s="11">
        <f t="shared" si="64"/>
        <v>25.479089557726667</v>
      </c>
      <c r="D367"/>
      <c r="E367"/>
      <c r="F367" s="10">
        <f t="shared" si="65"/>
        <v>1.0367260425489242</v>
      </c>
      <c r="G367" s="6">
        <f t="shared" si="68"/>
        <v>1050000</v>
      </c>
      <c r="H367" s="12">
        <f t="shared" si="66"/>
        <v>1.0109675108012668</v>
      </c>
      <c r="I367" s="10">
        <f t="shared" si="67"/>
        <v>1.0254790895577266</v>
      </c>
      <c r="J367" s="14">
        <f t="shared" si="63"/>
        <v>500</v>
      </c>
      <c r="K367" s="19">
        <v>1.5</v>
      </c>
    </row>
    <row r="368" spans="1:11" s="20" customFormat="1">
      <c r="A368"/>
      <c r="B368"/>
      <c r="C368" s="11">
        <f t="shared" si="64"/>
        <v>22.111726936992298</v>
      </c>
      <c r="D368"/>
      <c r="E368"/>
      <c r="F368" s="10">
        <f t="shared" si="65"/>
        <v>1.0318983773177826</v>
      </c>
      <c r="G368" s="6">
        <f t="shared" si="68"/>
        <v>1100000</v>
      </c>
      <c r="H368" s="12">
        <f t="shared" si="66"/>
        <v>1.009574932096825</v>
      </c>
      <c r="I368" s="10">
        <f t="shared" si="67"/>
        <v>1.0221117269369924</v>
      </c>
      <c r="J368" s="14">
        <f t="shared" si="63"/>
        <v>500</v>
      </c>
      <c r="K368" s="19">
        <v>1.5</v>
      </c>
    </row>
    <row r="369" spans="1:11" s="20" customFormat="1">
      <c r="A369"/>
      <c r="B369"/>
      <c r="C369" s="11">
        <f t="shared" si="64"/>
        <v>19.189401058792576</v>
      </c>
      <c r="D369"/>
      <c r="E369"/>
      <c r="F369" s="10">
        <f t="shared" si="65"/>
        <v>1.0276991201369503</v>
      </c>
      <c r="G369" s="6">
        <f t="shared" si="68"/>
        <v>1150000</v>
      </c>
      <c r="H369" s="12">
        <f t="shared" si="66"/>
        <v>1.0083494972272253</v>
      </c>
      <c r="I369" s="10">
        <f t="shared" si="67"/>
        <v>1.0191894010587925</v>
      </c>
      <c r="J369" s="14">
        <f t="shared" si="63"/>
        <v>500</v>
      </c>
      <c r="K369" s="19">
        <v>1.5</v>
      </c>
    </row>
    <row r="370" spans="1:11" s="20" customFormat="1">
      <c r="A370"/>
      <c r="B370"/>
      <c r="C370" s="11">
        <f t="shared" si="64"/>
        <v>16.653295061234946</v>
      </c>
      <c r="D370"/>
      <c r="E370"/>
      <c r="F370" s="10">
        <f t="shared" si="65"/>
        <v>1.0240487668102762</v>
      </c>
      <c r="G370" s="6">
        <f t="shared" si="68"/>
        <v>1200000</v>
      </c>
      <c r="H370" s="12">
        <f t="shared" si="66"/>
        <v>1.0072743301821452</v>
      </c>
      <c r="I370" s="10">
        <f t="shared" si="67"/>
        <v>1.016653295061235</v>
      </c>
      <c r="J370" s="14">
        <f t="shared" si="63"/>
        <v>500</v>
      </c>
      <c r="K370" s="19">
        <v>1.5</v>
      </c>
    </row>
    <row r="371" spans="1:11" s="20" customFormat="1">
      <c r="A371"/>
      <c r="B371"/>
      <c r="C371" s="11">
        <f t="shared" si="64"/>
        <v>14.452365425416906</v>
      </c>
      <c r="D371"/>
      <c r="E371"/>
      <c r="F371" s="10">
        <f t="shared" si="65"/>
        <v>1.020877013154162</v>
      </c>
      <c r="G371" s="6">
        <f t="shared" si="68"/>
        <v>1250000</v>
      </c>
      <c r="H371" s="12">
        <f t="shared" si="66"/>
        <v>1.0063331191761289</v>
      </c>
      <c r="I371" s="10">
        <f t="shared" si="67"/>
        <v>1.0144523654254169</v>
      </c>
      <c r="J371" s="14">
        <f t="shared" si="63"/>
        <v>500</v>
      </c>
      <c r="K371" s="19">
        <v>1.5</v>
      </c>
    </row>
    <row r="372" spans="1:11" s="20" customFormat="1">
      <c r="A372"/>
      <c r="B372"/>
      <c r="C372" s="11">
        <f t="shared" si="64"/>
        <v>12.542314636338206</v>
      </c>
      <c r="D372"/>
      <c r="E372"/>
      <c r="F372" s="10">
        <f t="shared" si="65"/>
        <v>1.0181220209628536</v>
      </c>
      <c r="G372" s="6">
        <f t="shared" si="68"/>
        <v>1300000</v>
      </c>
      <c r="H372" s="12">
        <f t="shared" si="66"/>
        <v>1.0055105907633297</v>
      </c>
      <c r="I372" s="10">
        <f t="shared" si="67"/>
        <v>1.0125423146363381</v>
      </c>
      <c r="J372" s="14">
        <f t="shared" si="63"/>
        <v>500</v>
      </c>
      <c r="K372" s="19">
        <v>1.5</v>
      </c>
    </row>
    <row r="373" spans="1:11" s="20" customFormat="1">
      <c r="A373"/>
      <c r="B373"/>
      <c r="C373" s="11">
        <f t="shared" si="64"/>
        <v>10.884699618807607</v>
      </c>
      <c r="D373"/>
      <c r="E373"/>
      <c r="F373" s="10">
        <f t="shared" si="65"/>
        <v>1.0157296033931003</v>
      </c>
      <c r="G373" s="6">
        <f t="shared" si="68"/>
        <v>1350000</v>
      </c>
      <c r="H373" s="12">
        <f t="shared" si="66"/>
        <v>1.0047927362795377</v>
      </c>
      <c r="I373" s="10">
        <f t="shared" si="67"/>
        <v>1.0108846996188077</v>
      </c>
      <c r="J373" s="14">
        <f t="shared" si="63"/>
        <v>500</v>
      </c>
      <c r="K373" s="19">
        <v>1.5</v>
      </c>
    </row>
    <row r="374" spans="1:11" s="20" customFormat="1">
      <c r="A374"/>
      <c r="B374"/>
      <c r="C374" s="11">
        <f t="shared" si="64"/>
        <v>9.4461580040747837</v>
      </c>
      <c r="D374"/>
      <c r="E374"/>
      <c r="F374" s="10">
        <f t="shared" si="65"/>
        <v>1.0136524058709038</v>
      </c>
      <c r="G374" s="6">
        <f t="shared" si="68"/>
        <v>1400000</v>
      </c>
      <c r="H374" s="12">
        <f t="shared" si="66"/>
        <v>1.0041668867957712</v>
      </c>
      <c r="I374" s="10">
        <f t="shared" si="67"/>
        <v>1.0094461580040748</v>
      </c>
      <c r="J374" s="14">
        <f t="shared" si="63"/>
        <v>500</v>
      </c>
      <c r="K374" s="19">
        <v>1.5</v>
      </c>
    </row>
    <row r="375" spans="1:11" s="20" customFormat="1">
      <c r="A375"/>
      <c r="B375"/>
      <c r="C375" s="11"/>
      <c r="D375"/>
      <c r="E375"/>
      <c r="F375" s="10"/>
      <c r="G375" s="6"/>
      <c r="H375" s="12"/>
      <c r="I375" s="10"/>
      <c r="J375" s="14"/>
      <c r="K375" s="19"/>
    </row>
    <row r="376" spans="1:11" s="20" customFormat="1">
      <c r="A376"/>
      <c r="B376"/>
      <c r="C376" s="11">
        <f t="shared" ref="C376:C406" si="69">J376/EXP(Q$12*G376)</f>
        <v>100.00000000000009</v>
      </c>
      <c r="D376"/>
      <c r="E376"/>
      <c r="F376" s="10">
        <f t="shared" ref="F376:F406" si="70">C376/1000*O$12/(O$12-Q$12)*(1-EXP((Q$12-O$12)*G376))-EXP(-O$12*G376)+1</f>
        <v>0</v>
      </c>
      <c r="G376" s="6">
        <v>0</v>
      </c>
      <c r="H376" s="12">
        <f t="shared" ref="H376:H406" si="71">F376/I376</f>
        <v>0</v>
      </c>
      <c r="I376" s="10">
        <f t="shared" si="67"/>
        <v>1.1000000000000001</v>
      </c>
      <c r="J376" s="14">
        <f t="shared" si="63"/>
        <v>100.00000000000009</v>
      </c>
      <c r="K376" s="19">
        <v>1.1000000000000001</v>
      </c>
    </row>
    <row r="377" spans="1:11" s="20" customFormat="1">
      <c r="A377"/>
      <c r="B377"/>
      <c r="C377" s="11">
        <f t="shared" si="69"/>
        <v>97.204809042470686</v>
      </c>
      <c r="D377"/>
      <c r="E377"/>
      <c r="F377" s="10">
        <f t="shared" si="70"/>
        <v>9.6508929443475E-2</v>
      </c>
      <c r="G377" s="6">
        <v>10000</v>
      </c>
      <c r="H377" s="12">
        <f t="shared" si="71"/>
        <v>8.7958901244425125E-2</v>
      </c>
      <c r="I377" s="10">
        <f t="shared" si="67"/>
        <v>1.0972048090424706</v>
      </c>
      <c r="J377" s="14">
        <f t="shared" ref="J377:J437" si="72">1000*(K377-1)</f>
        <v>100.00000000000009</v>
      </c>
      <c r="K377" s="19">
        <v>1.1000000000000001</v>
      </c>
    </row>
    <row r="378" spans="1:11" s="20" customFormat="1">
      <c r="A378"/>
      <c r="B378"/>
      <c r="C378" s="11">
        <f t="shared" si="69"/>
        <v>93.157833214145825</v>
      </c>
      <c r="D378"/>
      <c r="E378"/>
      <c r="F378" s="10">
        <f t="shared" si="70"/>
        <v>0.22516602136371766</v>
      </c>
      <c r="G378" s="6">
        <v>25000</v>
      </c>
      <c r="H378" s="12">
        <f t="shared" si="71"/>
        <v>0.20597759492943085</v>
      </c>
      <c r="I378" s="10">
        <f t="shared" si="67"/>
        <v>1.0931578332141458</v>
      </c>
      <c r="J378" s="14">
        <f t="shared" si="72"/>
        <v>100.00000000000009</v>
      </c>
      <c r="K378" s="19">
        <v>1.1000000000000001</v>
      </c>
    </row>
    <row r="379" spans="1:11" s="20" customFormat="1">
      <c r="A379"/>
      <c r="B379"/>
      <c r="C379" s="11">
        <f t="shared" si="69"/>
        <v>86.783818891546005</v>
      </c>
      <c r="D379"/>
      <c r="E379"/>
      <c r="F379" s="10">
        <f t="shared" si="70"/>
        <v>0.40273567866298698</v>
      </c>
      <c r="G379" s="6">
        <v>50000</v>
      </c>
      <c r="H379" s="12">
        <f t="shared" si="71"/>
        <v>0.37057570389091099</v>
      </c>
      <c r="I379" s="10">
        <f t="shared" si="67"/>
        <v>1.086783818891546</v>
      </c>
      <c r="J379" s="14">
        <f t="shared" si="72"/>
        <v>100.00000000000009</v>
      </c>
      <c r="K379" s="19">
        <v>1.1000000000000001</v>
      </c>
    </row>
    <row r="380" spans="1:11" s="20" customFormat="1">
      <c r="A380"/>
      <c r="B380"/>
      <c r="C380" s="11">
        <f t="shared" si="69"/>
        <v>75.31431221400652</v>
      </c>
      <c r="D380"/>
      <c r="E380"/>
      <c r="F380" s="10">
        <f t="shared" si="70"/>
        <v>0.65252277812349302</v>
      </c>
      <c r="G380" s="6">
        <f t="shared" si="68"/>
        <v>100000</v>
      </c>
      <c r="H380" s="12">
        <f t="shared" si="71"/>
        <v>0.60682050886125416</v>
      </c>
      <c r="I380" s="10">
        <f t="shared" si="67"/>
        <v>1.0753143122140065</v>
      </c>
      <c r="J380" s="14">
        <f t="shared" si="72"/>
        <v>100.00000000000009</v>
      </c>
      <c r="K380" s="19">
        <v>1.1000000000000001</v>
      </c>
    </row>
    <row r="381" spans="1:11" s="20" customFormat="1">
      <c r="A381"/>
      <c r="B381"/>
      <c r="C381" s="11">
        <f t="shared" si="69"/>
        <v>65.360636311216865</v>
      </c>
      <c r="D381"/>
      <c r="E381"/>
      <c r="F381" s="10">
        <f t="shared" si="70"/>
        <v>0.80632876322718405</v>
      </c>
      <c r="G381" s="6">
        <f t="shared" si="68"/>
        <v>150000</v>
      </c>
      <c r="H381" s="12">
        <f t="shared" si="71"/>
        <v>0.75685991742577996</v>
      </c>
      <c r="I381" s="10">
        <f t="shared" si="67"/>
        <v>1.0653606363112169</v>
      </c>
      <c r="J381" s="14">
        <f t="shared" si="72"/>
        <v>100.00000000000009</v>
      </c>
      <c r="K381" s="19">
        <v>1.1000000000000001</v>
      </c>
    </row>
    <row r="382" spans="1:11" s="20" customFormat="1">
      <c r="A382"/>
      <c r="B382"/>
      <c r="C382" s="11">
        <f t="shared" si="69"/>
        <v>56.722456242688466</v>
      </c>
      <c r="D382"/>
      <c r="E382"/>
      <c r="F382" s="10">
        <f t="shared" si="70"/>
        <v>0.90004635882144424</v>
      </c>
      <c r="G382" s="6">
        <f t="shared" si="68"/>
        <v>200000</v>
      </c>
      <c r="H382" s="12">
        <f t="shared" si="71"/>
        <v>0.85173391887750161</v>
      </c>
      <c r="I382" s="10">
        <f t="shared" si="67"/>
        <v>1.0567224562426885</v>
      </c>
      <c r="J382" s="14">
        <f t="shared" si="72"/>
        <v>100.00000000000009</v>
      </c>
      <c r="K382" s="19">
        <v>1.1000000000000001</v>
      </c>
    </row>
    <row r="383" spans="1:11" s="20" customFormat="1">
      <c r="A383"/>
      <c r="B383"/>
      <c r="C383" s="11">
        <f t="shared" si="69"/>
        <v>49.225913696491148</v>
      </c>
      <c r="D383"/>
      <c r="E383"/>
      <c r="F383" s="10">
        <f t="shared" si="70"/>
        <v>0.95627125162300708</v>
      </c>
      <c r="G383" s="6">
        <f t="shared" si="68"/>
        <v>250000</v>
      </c>
      <c r="H383" s="12">
        <f t="shared" si="71"/>
        <v>0.91140643701221713</v>
      </c>
      <c r="I383" s="10">
        <f t="shared" si="67"/>
        <v>1.0492259136964912</v>
      </c>
      <c r="J383" s="14">
        <f t="shared" si="72"/>
        <v>100.00000000000009</v>
      </c>
      <c r="K383" s="19">
        <v>1.1000000000000001</v>
      </c>
    </row>
    <row r="384" spans="1:11" s="20" customFormat="1">
      <c r="A384"/>
      <c r="B384"/>
      <c r="C384" s="11">
        <f t="shared" si="69"/>
        <v>42.720127790071579</v>
      </c>
      <c r="D384"/>
      <c r="E384"/>
      <c r="F384" s="10">
        <f t="shared" si="70"/>
        <v>0.98921187579100656</v>
      </c>
      <c r="G384" s="6">
        <f t="shared" si="68"/>
        <v>300000</v>
      </c>
      <c r="H384" s="12">
        <f t="shared" si="71"/>
        <v>0.94868397514060676</v>
      </c>
      <c r="I384" s="10">
        <f t="shared" si="67"/>
        <v>1.0427201277900715</v>
      </c>
      <c r="J384" s="14">
        <f t="shared" si="72"/>
        <v>100.00000000000009</v>
      </c>
      <c r="K384" s="19">
        <v>1.1000000000000001</v>
      </c>
    </row>
    <row r="385" spans="1:12" s="20" customFormat="1">
      <c r="A385"/>
      <c r="B385"/>
      <c r="C385" s="11">
        <f t="shared" si="69"/>
        <v>37.074158331572711</v>
      </c>
      <c r="D385"/>
      <c r="E385"/>
      <c r="F385" s="10">
        <f t="shared" si="70"/>
        <v>1.007788459298818</v>
      </c>
      <c r="G385" s="6">
        <f t="shared" si="68"/>
        <v>350000</v>
      </c>
      <c r="H385" s="12">
        <f t="shared" si="71"/>
        <v>0.97176122961170963</v>
      </c>
      <c r="I385" s="10">
        <f t="shared" si="67"/>
        <v>1.0370741583315728</v>
      </c>
      <c r="J385" s="14">
        <f t="shared" si="72"/>
        <v>100.00000000000009</v>
      </c>
      <c r="K385" s="19">
        <v>1.1000000000000001</v>
      </c>
    </row>
    <row r="386" spans="1:12" s="20" customFormat="1">
      <c r="A386"/>
      <c r="B386"/>
      <c r="C386" s="11">
        <f t="shared" si="69"/>
        <v>32.174370422037043</v>
      </c>
      <c r="D386"/>
      <c r="E386"/>
      <c r="F386" s="10">
        <f t="shared" si="70"/>
        <v>1.0175888525095504</v>
      </c>
      <c r="G386" s="6">
        <f t="shared" si="68"/>
        <v>400000</v>
      </c>
      <c r="H386" s="12">
        <f t="shared" si="71"/>
        <v>0.98586913381067309</v>
      </c>
      <c r="I386" s="10">
        <f t="shared" si="67"/>
        <v>1.032174370422037</v>
      </c>
      <c r="J386" s="14">
        <f t="shared" si="72"/>
        <v>100.00000000000009</v>
      </c>
      <c r="K386" s="19">
        <v>1.1000000000000001</v>
      </c>
    </row>
    <row r="387" spans="1:12" s="20" customFormat="1">
      <c r="A387"/>
      <c r="B387"/>
      <c r="C387" s="11">
        <f t="shared" si="69"/>
        <v>27.922147356555755</v>
      </c>
      <c r="D387"/>
      <c r="E387"/>
      <c r="F387" s="10">
        <f t="shared" si="70"/>
        <v>1.0221026187741564</v>
      </c>
      <c r="G387" s="6">
        <f t="shared" si="68"/>
        <v>450000</v>
      </c>
      <c r="H387" s="12">
        <f t="shared" si="71"/>
        <v>0.99433855122456005</v>
      </c>
      <c r="I387" s="10">
        <f t="shared" si="67"/>
        <v>1.0279221473565558</v>
      </c>
      <c r="J387" s="14">
        <f t="shared" si="72"/>
        <v>100.00000000000009</v>
      </c>
      <c r="K387" s="19">
        <v>1.1000000000000001</v>
      </c>
    </row>
    <row r="388" spans="1:12" s="20" customFormat="1">
      <c r="A388"/>
      <c r="B388"/>
      <c r="C388" s="11">
        <f t="shared" si="69"/>
        <v>24.231905792543923</v>
      </c>
      <c r="D388"/>
      <c r="E388"/>
      <c r="F388" s="10">
        <f t="shared" si="70"/>
        <v>1.0234995087672003</v>
      </c>
      <c r="G388" s="6">
        <f t="shared" si="68"/>
        <v>500000</v>
      </c>
      <c r="H388" s="12">
        <f t="shared" si="71"/>
        <v>0.99928493047209177</v>
      </c>
      <c r="I388" s="10">
        <f t="shared" si="67"/>
        <v>1.024231905792544</v>
      </c>
      <c r="J388" s="14">
        <f t="shared" si="72"/>
        <v>100.00000000000009</v>
      </c>
      <c r="K388" s="19">
        <v>1.1000000000000001</v>
      </c>
    </row>
    <row r="389" spans="1:12" s="20" customFormat="1">
      <c r="A389"/>
      <c r="B389"/>
      <c r="C389" s="11">
        <f t="shared" si="69"/>
        <v>21.029373236971345</v>
      </c>
      <c r="D389"/>
      <c r="E389"/>
      <c r="F389" s="10">
        <f t="shared" si="70"/>
        <v>1.0231203431191529</v>
      </c>
      <c r="G389" s="6">
        <f t="shared" si="68"/>
        <v>550000</v>
      </c>
      <c r="H389" s="12">
        <f t="shared" si="71"/>
        <v>1.0020479037498722</v>
      </c>
      <c r="I389" s="10">
        <f t="shared" si="67"/>
        <v>1.0210293732369713</v>
      </c>
      <c r="J389" s="14">
        <f t="shared" si="72"/>
        <v>100.00000000000009</v>
      </c>
      <c r="K389" s="19">
        <v>1.1000000000000001</v>
      </c>
    </row>
    <row r="390" spans="1:12" s="20" customFormat="1">
      <c r="A390"/>
      <c r="B390"/>
      <c r="C390" s="11">
        <f t="shared" si="69"/>
        <v>18.250093184000441</v>
      </c>
      <c r="D390"/>
      <c r="E390"/>
      <c r="F390" s="10">
        <f t="shared" si="70"/>
        <v>1.0217863873692243</v>
      </c>
      <c r="G390" s="6">
        <f t="shared" si="68"/>
        <v>600000</v>
      </c>
      <c r="H390" s="12">
        <f t="shared" si="71"/>
        <v>1.0034729131957809</v>
      </c>
      <c r="I390" s="10">
        <f t="shared" si="67"/>
        <v>1.0182500931840004</v>
      </c>
      <c r="J390" s="14">
        <f t="shared" si="72"/>
        <v>100.00000000000009</v>
      </c>
      <c r="K390" s="19">
        <v>1.1000000000000001</v>
      </c>
    </row>
    <row r="391" spans="1:12" s="20" customFormat="1">
      <c r="A391"/>
      <c r="B391"/>
      <c r="C391" s="11">
        <f t="shared" si="69"/>
        <v>15.838127816341318</v>
      </c>
      <c r="D391"/>
      <c r="E391"/>
      <c r="F391" s="10">
        <f t="shared" si="70"/>
        <v>1.0199941932437839</v>
      </c>
      <c r="G391" s="6">
        <f t="shared" si="68"/>
        <v>650000</v>
      </c>
      <c r="H391" s="12">
        <f t="shared" si="71"/>
        <v>1.0040912674112523</v>
      </c>
      <c r="I391" s="10">
        <f t="shared" si="67"/>
        <v>1.0158381278163413</v>
      </c>
      <c r="J391" s="14">
        <f t="shared" si="72"/>
        <v>100.00000000000009</v>
      </c>
      <c r="K391" s="19">
        <v>1.1000000000000001</v>
      </c>
    </row>
    <row r="392" spans="1:12" s="20" customFormat="1">
      <c r="A392"/>
      <c r="B392"/>
      <c r="C392" s="11">
        <f t="shared" si="69"/>
        <v>13.744932159945206</v>
      </c>
      <c r="D392"/>
      <c r="E392"/>
      <c r="F392" s="10">
        <f t="shared" si="70"/>
        <v>1.0180381861428724</v>
      </c>
      <c r="G392" s="6">
        <f t="shared" si="68"/>
        <v>700000</v>
      </c>
      <c r="H392" s="12">
        <f t="shared" si="71"/>
        <v>1.0042350435960057</v>
      </c>
      <c r="I392" s="10">
        <f t="shared" si="67"/>
        <v>1.0137449321599452</v>
      </c>
      <c r="J392" s="14">
        <f t="shared" si="72"/>
        <v>100.00000000000009</v>
      </c>
      <c r="K392" s="19">
        <v>1.1000000000000001</v>
      </c>
    </row>
    <row r="393" spans="1:12" s="20" customFormat="1">
      <c r="A393"/>
      <c r="B393"/>
      <c r="C393" s="11">
        <f t="shared" si="69"/>
        <v>11.928377032452703</v>
      </c>
      <c r="D393"/>
      <c r="E393"/>
      <c r="F393" s="10">
        <f t="shared" si="70"/>
        <v>1.0160876871828641</v>
      </c>
      <c r="G393" s="6">
        <f t="shared" si="68"/>
        <v>750000</v>
      </c>
      <c r="H393" s="12">
        <f t="shared" si="71"/>
        <v>1.0041102811669427</v>
      </c>
      <c r="I393" s="10">
        <f t="shared" si="67"/>
        <v>1.0119283770324528</v>
      </c>
      <c r="J393" s="14">
        <f t="shared" si="72"/>
        <v>100.00000000000009</v>
      </c>
      <c r="K393" s="19">
        <v>1.1000000000000001</v>
      </c>
    </row>
    <row r="394" spans="1:12" s="20" customFormat="1">
      <c r="A394"/>
      <c r="B394"/>
      <c r="C394" s="11">
        <f t="shared" si="69"/>
        <v>10.351901120544516</v>
      </c>
      <c r="D394"/>
      <c r="E394"/>
      <c r="F394" s="10">
        <f t="shared" si="70"/>
        <v>1.0142352141810298</v>
      </c>
      <c r="G394" s="6">
        <f t="shared" si="68"/>
        <v>800000</v>
      </c>
      <c r="H394" s="12">
        <f t="shared" si="71"/>
        <v>1.0038435252669673</v>
      </c>
      <c r="I394" s="10">
        <f t="shared" si="67"/>
        <v>1.0103519011205446</v>
      </c>
      <c r="J394" s="14">
        <f t="shared" si="72"/>
        <v>100.00000000000009</v>
      </c>
      <c r="K394" s="19">
        <v>1.1000000000000001</v>
      </c>
    </row>
    <row r="395" spans="1:12" s="20" customFormat="1">
      <c r="A395"/>
      <c r="B395"/>
      <c r="C395" s="11">
        <f t="shared" si="69"/>
        <v>8.9837751202852658</v>
      </c>
      <c r="D395"/>
      <c r="E395"/>
      <c r="F395" s="10">
        <f t="shared" si="70"/>
        <v>1.0125266911050916</v>
      </c>
      <c r="G395" s="6">
        <f t="shared" si="68"/>
        <v>850000</v>
      </c>
      <c r="H395" s="12">
        <f t="shared" si="71"/>
        <v>1.0035113706207852</v>
      </c>
      <c r="I395" s="10">
        <f t="shared" si="67"/>
        <v>1.0089837751202853</v>
      </c>
      <c r="J395" s="14">
        <f t="shared" si="72"/>
        <v>100.00000000000009</v>
      </c>
      <c r="K395" s="19">
        <v>1.1000000000000001</v>
      </c>
    </row>
    <row r="396" spans="1:12" s="20" customFormat="1">
      <c r="A396"/>
      <c r="B396"/>
      <c r="C396" s="11">
        <f t="shared" si="69"/>
        <v>7.7964631300121274</v>
      </c>
      <c r="D396"/>
      <c r="E396"/>
      <c r="F396" s="10">
        <f t="shared" si="70"/>
        <v>1.0109802720769794</v>
      </c>
      <c r="G396" s="6">
        <f t="shared" si="68"/>
        <v>900000</v>
      </c>
      <c r="H396" s="12">
        <f t="shared" si="71"/>
        <v>1.0031591785280523</v>
      </c>
      <c r="I396" s="10">
        <f t="shared" si="67"/>
        <v>1.007796463130012</v>
      </c>
      <c r="J396" s="14">
        <f t="shared" si="72"/>
        <v>100.00000000000009</v>
      </c>
      <c r="K396" s="19">
        <v>1.1000000000000001</v>
      </c>
    </row>
    <row r="397" spans="1:12" s="20" customFormat="1">
      <c r="A397"/>
      <c r="B397"/>
      <c r="C397" s="11">
        <f t="shared" si="69"/>
        <v>6.7660684426958779</v>
      </c>
      <c r="D397"/>
      <c r="E397"/>
      <c r="F397" s="10">
        <f t="shared" si="70"/>
        <v>1.0095980093719303</v>
      </c>
      <c r="G397" s="6">
        <f t="shared" si="68"/>
        <v>950000</v>
      </c>
      <c r="H397" s="12">
        <f t="shared" si="71"/>
        <v>1.0028129085971433</v>
      </c>
      <c r="I397" s="10">
        <f t="shared" si="67"/>
        <v>1.0067660684426958</v>
      </c>
      <c r="J397" s="14">
        <f t="shared" si="72"/>
        <v>100.00000000000009</v>
      </c>
      <c r="K397" s="19">
        <v>1.1000000000000001</v>
      </c>
    </row>
    <row r="398" spans="1:12">
      <c r="C398" s="11">
        <f t="shared" si="69"/>
        <v>5.8718525833872333</v>
      </c>
      <c r="F398" s="10">
        <f t="shared" si="70"/>
        <v>1.0083730316647244</v>
      </c>
      <c r="G398" s="6">
        <f t="shared" si="68"/>
        <v>1000000</v>
      </c>
      <c r="H398" s="12">
        <f t="shared" si="71"/>
        <v>1.0024865782603554</v>
      </c>
      <c r="I398" s="10">
        <f t="shared" si="67"/>
        <v>1.0058718525833872</v>
      </c>
      <c r="J398" s="14">
        <f t="shared" si="72"/>
        <v>100.00000000000009</v>
      </c>
      <c r="K398" s="19">
        <v>1.1000000000000001</v>
      </c>
      <c r="L398" s="20"/>
    </row>
    <row r="399" spans="1:12">
      <c r="C399" s="11">
        <f t="shared" si="69"/>
        <v>5.0958179115453373</v>
      </c>
      <c r="F399" s="10">
        <f t="shared" si="70"/>
        <v>1.0072939122927909</v>
      </c>
      <c r="G399" s="6">
        <f t="shared" si="68"/>
        <v>1050000</v>
      </c>
      <c r="H399" s="12">
        <f t="shared" si="71"/>
        <v>1.002186950081847</v>
      </c>
      <c r="I399" s="10">
        <f t="shared" si="67"/>
        <v>1.0050958179115452</v>
      </c>
      <c r="J399" s="14">
        <f t="shared" si="72"/>
        <v>100.00000000000009</v>
      </c>
      <c r="K399" s="19">
        <v>1.1000000000000001</v>
      </c>
      <c r="L399" s="20"/>
    </row>
    <row r="400" spans="1:12">
      <c r="C400" s="11">
        <f t="shared" si="69"/>
        <v>4.4223453873984635</v>
      </c>
      <c r="F400" s="10">
        <f t="shared" si="70"/>
        <v>1.006347284904064</v>
      </c>
      <c r="G400" s="6">
        <f t="shared" si="68"/>
        <v>1100000</v>
      </c>
      <c r="H400" s="12">
        <f t="shared" si="71"/>
        <v>1.0019164642498302</v>
      </c>
      <c r="I400" s="10">
        <f t="shared" si="67"/>
        <v>1.0044223453873984</v>
      </c>
      <c r="J400" s="14">
        <f t="shared" si="72"/>
        <v>100.00000000000009</v>
      </c>
      <c r="K400" s="19">
        <v>1.1000000000000001</v>
      </c>
      <c r="L400" s="20"/>
    </row>
    <row r="401" spans="1:12">
      <c r="C401" s="11">
        <f t="shared" si="69"/>
        <v>3.8378802117585185</v>
      </c>
      <c r="F401" s="10">
        <f t="shared" si="70"/>
        <v>1.0055193712843671</v>
      </c>
      <c r="G401" s="6">
        <f t="shared" si="68"/>
        <v>1150000</v>
      </c>
      <c r="H401" s="12">
        <f t="shared" si="71"/>
        <v>1.0016750623838322</v>
      </c>
      <c r="I401" s="10">
        <f t="shared" si="67"/>
        <v>1.0038378802117585</v>
      </c>
      <c r="J401" s="14">
        <f t="shared" si="72"/>
        <v>100.00000000000009</v>
      </c>
      <c r="K401" s="19">
        <v>1.1000000000000001</v>
      </c>
      <c r="L401" s="20"/>
    </row>
    <row r="402" spans="1:12">
      <c r="C402" s="11">
        <f t="shared" si="69"/>
        <v>3.3306590122469921</v>
      </c>
      <c r="F402" s="10">
        <f t="shared" si="70"/>
        <v>1.0047968386516051</v>
      </c>
      <c r="G402" s="6">
        <f t="shared" si="68"/>
        <v>1200000</v>
      </c>
      <c r="H402" s="12">
        <f t="shared" si="71"/>
        <v>1.0014613125056913</v>
      </c>
      <c r="I402" s="10">
        <f t="shared" si="67"/>
        <v>1.0033306590122471</v>
      </c>
      <c r="J402" s="14">
        <f t="shared" si="72"/>
        <v>100.00000000000009</v>
      </c>
      <c r="K402" s="19">
        <v>1.1000000000000001</v>
      </c>
      <c r="L402" s="20"/>
    </row>
    <row r="403" spans="1:12">
      <c r="C403" s="11">
        <f t="shared" si="69"/>
        <v>2.8904730850833835</v>
      </c>
      <c r="F403" s="10">
        <f t="shared" si="70"/>
        <v>1.0041672477468726</v>
      </c>
      <c r="G403" s="6">
        <f t="shared" si="68"/>
        <v>1250000</v>
      </c>
      <c r="H403" s="12">
        <f t="shared" si="71"/>
        <v>1.0012730948154902</v>
      </c>
      <c r="I403" s="10">
        <f t="shared" si="67"/>
        <v>1.0028904730850834</v>
      </c>
      <c r="J403" s="14">
        <f t="shared" si="72"/>
        <v>100.00000000000009</v>
      </c>
      <c r="K403" s="19">
        <v>1.1000000000000001</v>
      </c>
      <c r="L403" s="20"/>
    </row>
    <row r="404" spans="1:12">
      <c r="C404" s="11">
        <f t="shared" si="69"/>
        <v>2.5084629272676437</v>
      </c>
      <c r="F404" s="10">
        <f t="shared" si="70"/>
        <v>1.0036192548605238</v>
      </c>
      <c r="G404" s="6">
        <f t="shared" si="68"/>
        <v>1300000</v>
      </c>
      <c r="H404" s="12">
        <f t="shared" si="71"/>
        <v>1.0011080125249145</v>
      </c>
      <c r="I404" s="10">
        <f t="shared" si="67"/>
        <v>1.0025084629272676</v>
      </c>
      <c r="J404" s="14">
        <f t="shared" si="72"/>
        <v>100.00000000000009</v>
      </c>
      <c r="K404" s="19">
        <v>1.1000000000000001</v>
      </c>
      <c r="L404" s="20"/>
    </row>
    <row r="405" spans="1:12">
      <c r="C405" s="11">
        <f t="shared" si="69"/>
        <v>2.1769399237615232</v>
      </c>
      <c r="F405" s="10">
        <f t="shared" si="70"/>
        <v>1.0031426691767396</v>
      </c>
      <c r="G405" s="6">
        <f t="shared" si="68"/>
        <v>1350000</v>
      </c>
      <c r="H405" s="12">
        <f t="shared" si="71"/>
        <v>1.0009636314851262</v>
      </c>
      <c r="I405" s="10">
        <f t="shared" si="67"/>
        <v>1.0021769399237614</v>
      </c>
      <c r="J405" s="14">
        <f t="shared" si="72"/>
        <v>100.00000000000009</v>
      </c>
      <c r="K405" s="19">
        <v>1.1000000000000001</v>
      </c>
      <c r="L405" s="20"/>
    </row>
    <row r="406" spans="1:12">
      <c r="C406" s="11">
        <f t="shared" si="69"/>
        <v>1.8892316008149586</v>
      </c>
      <c r="F406" s="10">
        <f t="shared" si="70"/>
        <v>1.0027284280410012</v>
      </c>
      <c r="G406" s="6">
        <f t="shared" si="68"/>
        <v>1400000</v>
      </c>
      <c r="H406" s="12">
        <f t="shared" si="71"/>
        <v>1.0008376139933606</v>
      </c>
      <c r="I406" s="10">
        <f t="shared" si="67"/>
        <v>1.001889231600815</v>
      </c>
      <c r="J406" s="14">
        <f t="shared" si="72"/>
        <v>100.00000000000009</v>
      </c>
      <c r="K406" s="19">
        <v>1.1000000000000001</v>
      </c>
      <c r="L406" s="20"/>
    </row>
    <row r="407" spans="1:12">
      <c r="A407" s="20"/>
      <c r="B407" s="20"/>
      <c r="C407" s="11"/>
      <c r="D407" s="20"/>
      <c r="E407" s="20"/>
      <c r="F407" s="10"/>
      <c r="G407" s="6"/>
      <c r="H407" s="12"/>
      <c r="I407" s="10"/>
      <c r="J407" s="14"/>
      <c r="K407" s="19"/>
      <c r="L407" s="20"/>
    </row>
    <row r="408" spans="1:12">
      <c r="A408" s="20"/>
      <c r="B408" s="20"/>
      <c r="C408" s="11">
        <f t="shared" ref="C408:C437" si="73">J408/EXP(Q$12*G408)</f>
        <v>0</v>
      </c>
      <c r="D408" s="20"/>
      <c r="E408" s="20"/>
      <c r="F408" s="10">
        <f t="shared" ref="F408" si="74">C408/1000*O$12/(O$12-Q$12)*(1-EXP((Q$12-O$12)*G408))-EXP(-O$12*G408)+1</f>
        <v>0</v>
      </c>
      <c r="G408" s="6">
        <v>0</v>
      </c>
      <c r="H408" s="12">
        <f t="shared" ref="H408" si="75">F408/I408</f>
        <v>0</v>
      </c>
      <c r="I408" s="10">
        <f t="shared" ref="I408" si="76">C408/1000+1</f>
        <v>1</v>
      </c>
      <c r="J408" s="14">
        <f t="shared" si="72"/>
        <v>0</v>
      </c>
      <c r="K408" s="19">
        <v>1</v>
      </c>
      <c r="L408" s="20"/>
    </row>
    <row r="409" spans="1:12">
      <c r="A409" s="20"/>
      <c r="B409" s="20"/>
      <c r="C409" s="11">
        <f t="shared" si="73"/>
        <v>0</v>
      </c>
      <c r="D409" s="20"/>
      <c r="E409" s="20"/>
      <c r="F409" s="10">
        <f t="shared" ref="F409:F410" si="77">C409/1000*O$12/(O$12-Q$12)*(1-EXP((Q$12-O$12)*G409))-EXP(-O$12*G409)+1</f>
        <v>8.7849244057281894E-2</v>
      </c>
      <c r="G409" s="6">
        <v>10000</v>
      </c>
      <c r="H409" s="12">
        <f t="shared" ref="H409:H410" si="78">F409/I409</f>
        <v>8.7849244057281894E-2</v>
      </c>
      <c r="I409" s="10">
        <f t="shared" ref="I409:I410" si="79">C409/1000+1</f>
        <v>1</v>
      </c>
      <c r="J409" s="14">
        <f t="shared" si="72"/>
        <v>0</v>
      </c>
      <c r="K409" s="19">
        <v>1</v>
      </c>
      <c r="L409" s="20"/>
    </row>
    <row r="410" spans="1:12">
      <c r="A410" s="20"/>
      <c r="B410" s="20"/>
      <c r="C410" s="11">
        <f t="shared" si="73"/>
        <v>0</v>
      </c>
      <c r="D410" s="20"/>
      <c r="E410" s="20"/>
      <c r="F410" s="10">
        <f t="shared" si="77"/>
        <v>0.20536707458880066</v>
      </c>
      <c r="G410" s="6">
        <v>25000</v>
      </c>
      <c r="H410" s="12">
        <f t="shared" si="78"/>
        <v>0.20536707458880066</v>
      </c>
      <c r="I410" s="10">
        <f t="shared" si="79"/>
        <v>1</v>
      </c>
      <c r="J410" s="14">
        <f t="shared" si="72"/>
        <v>0</v>
      </c>
      <c r="K410" s="19">
        <v>1</v>
      </c>
      <c r="L410" s="20"/>
    </row>
    <row r="411" spans="1:12">
      <c r="A411" s="20"/>
      <c r="B411" s="20"/>
      <c r="C411" s="11">
        <f t="shared" si="73"/>
        <v>0</v>
      </c>
      <c r="D411" s="20"/>
      <c r="E411" s="20"/>
      <c r="F411" s="10">
        <f t="shared" ref="F411:F437" si="80">C411/1000*O$12/(O$12-Q$12)*(1-EXP((Q$12-O$12)*G411))-EXP(-O$12*G411)+1</f>
        <v>0.36855851385243932</v>
      </c>
      <c r="G411" s="6">
        <v>50000</v>
      </c>
      <c r="H411" s="12">
        <f t="shared" ref="H411:H437" si="81">F411/I411</f>
        <v>0.36855851385243932</v>
      </c>
      <c r="I411" s="10">
        <f t="shared" ref="I411:I437" si="82">C411/1000+1</f>
        <v>1</v>
      </c>
      <c r="J411" s="14">
        <f t="shared" si="72"/>
        <v>0</v>
      </c>
      <c r="K411" s="19">
        <v>1</v>
      </c>
      <c r="L411" s="20"/>
    </row>
    <row r="412" spans="1:12">
      <c r="A412" s="20"/>
      <c r="B412" s="20"/>
      <c r="C412" s="11">
        <f t="shared" si="73"/>
        <v>0</v>
      </c>
      <c r="D412" s="20"/>
      <c r="E412" s="20"/>
      <c r="F412" s="10">
        <f t="shared" si="80"/>
        <v>0.60128164957175989</v>
      </c>
      <c r="G412" s="6">
        <f t="shared" ref="G412:G437" si="83">50000+G411</f>
        <v>100000</v>
      </c>
      <c r="H412" s="12">
        <f t="shared" si="81"/>
        <v>0.60128164957175989</v>
      </c>
      <c r="I412" s="10">
        <f t="shared" si="82"/>
        <v>1</v>
      </c>
      <c r="J412" s="14">
        <f t="shared" si="72"/>
        <v>0</v>
      </c>
      <c r="K412" s="19">
        <v>1</v>
      </c>
      <c r="L412" s="20"/>
    </row>
    <row r="413" spans="1:12">
      <c r="A413" s="20"/>
      <c r="B413" s="20"/>
      <c r="C413" s="11">
        <f t="shared" si="73"/>
        <v>0</v>
      </c>
      <c r="D413" s="20"/>
      <c r="E413" s="20"/>
      <c r="F413" s="10">
        <f t="shared" si="80"/>
        <v>0.74823269225128808</v>
      </c>
      <c r="G413" s="6">
        <f t="shared" si="83"/>
        <v>150000</v>
      </c>
      <c r="H413" s="12">
        <f t="shared" si="81"/>
        <v>0.74823269225128808</v>
      </c>
      <c r="I413" s="10">
        <f t="shared" si="82"/>
        <v>1</v>
      </c>
      <c r="J413" s="14">
        <f t="shared" si="72"/>
        <v>0</v>
      </c>
      <c r="K413" s="19">
        <v>1</v>
      </c>
      <c r="L413" s="20"/>
    </row>
    <row r="414" spans="1:12">
      <c r="A414" s="20"/>
      <c r="B414" s="20"/>
      <c r="C414" s="11">
        <f t="shared" si="73"/>
        <v>0</v>
      </c>
      <c r="D414" s="20"/>
      <c r="E414" s="20"/>
      <c r="F414" s="10">
        <f t="shared" si="80"/>
        <v>0.84102367703178316</v>
      </c>
      <c r="G414" s="6">
        <f t="shared" si="83"/>
        <v>200000</v>
      </c>
      <c r="H414" s="12">
        <f t="shared" si="81"/>
        <v>0.84102367703178316</v>
      </c>
      <c r="I414" s="10">
        <f t="shared" si="82"/>
        <v>1</v>
      </c>
      <c r="J414" s="14">
        <f t="shared" si="72"/>
        <v>0</v>
      </c>
      <c r="K414" s="19">
        <v>1</v>
      </c>
      <c r="L414" s="20"/>
    </row>
    <row r="415" spans="1:12">
      <c r="A415" s="20"/>
      <c r="B415" s="20"/>
      <c r="C415" s="11">
        <f t="shared" si="73"/>
        <v>0</v>
      </c>
      <c r="D415" s="20"/>
      <c r="E415" s="20"/>
      <c r="F415" s="10">
        <f t="shared" si="80"/>
        <v>0.89961575436267449</v>
      </c>
      <c r="G415" s="6">
        <f t="shared" si="83"/>
        <v>250000</v>
      </c>
      <c r="H415" s="12">
        <f t="shared" si="81"/>
        <v>0.89961575436267449</v>
      </c>
      <c r="I415" s="10">
        <f t="shared" si="82"/>
        <v>1</v>
      </c>
      <c r="J415" s="14">
        <f t="shared" si="72"/>
        <v>0</v>
      </c>
      <c r="K415" s="19">
        <v>1</v>
      </c>
      <c r="L415" s="20"/>
    </row>
    <row r="416" spans="1:12">
      <c r="A416" s="20"/>
      <c r="B416" s="20"/>
      <c r="C416" s="11">
        <f t="shared" si="73"/>
        <v>0</v>
      </c>
      <c r="D416" s="20"/>
      <c r="E416" s="20"/>
      <c r="F416" s="10">
        <f t="shared" si="80"/>
        <v>0.93661322274896541</v>
      </c>
      <c r="G416" s="6">
        <f t="shared" si="83"/>
        <v>300000</v>
      </c>
      <c r="H416" s="12">
        <f t="shared" si="81"/>
        <v>0.93661322274896541</v>
      </c>
      <c r="I416" s="10">
        <f t="shared" si="82"/>
        <v>1</v>
      </c>
      <c r="J416" s="14">
        <f t="shared" si="72"/>
        <v>0</v>
      </c>
      <c r="K416" s="19">
        <v>1</v>
      </c>
      <c r="L416" s="20"/>
    </row>
    <row r="417" spans="1:12">
      <c r="A417" s="20"/>
      <c r="B417" s="20"/>
      <c r="C417" s="11">
        <f t="shared" si="73"/>
        <v>0</v>
      </c>
      <c r="D417" s="20"/>
      <c r="E417" s="20"/>
      <c r="F417" s="10">
        <f t="shared" si="80"/>
        <v>0.95997495917050235</v>
      </c>
      <c r="G417" s="6">
        <f t="shared" si="83"/>
        <v>350000</v>
      </c>
      <c r="H417" s="12">
        <f t="shared" si="81"/>
        <v>0.95997495917050235</v>
      </c>
      <c r="I417" s="10">
        <f t="shared" si="82"/>
        <v>1</v>
      </c>
      <c r="J417" s="14">
        <f t="shared" si="72"/>
        <v>0</v>
      </c>
      <c r="K417" s="19">
        <v>1</v>
      </c>
      <c r="L417" s="20"/>
    </row>
    <row r="418" spans="1:12">
      <c r="A418" s="20"/>
      <c r="B418" s="20"/>
      <c r="C418" s="11">
        <f t="shared" si="73"/>
        <v>0</v>
      </c>
      <c r="D418" s="20"/>
      <c r="E418" s="20"/>
      <c r="F418" s="10">
        <f t="shared" si="80"/>
        <v>0.97472652873550514</v>
      </c>
      <c r="G418" s="6">
        <f t="shared" si="83"/>
        <v>400000</v>
      </c>
      <c r="H418" s="12">
        <f t="shared" si="81"/>
        <v>0.97472652873550514</v>
      </c>
      <c r="I418" s="10">
        <f t="shared" si="82"/>
        <v>1</v>
      </c>
      <c r="J418" s="14">
        <f t="shared" si="72"/>
        <v>0</v>
      </c>
      <c r="K418" s="19">
        <v>1</v>
      </c>
      <c r="L418" s="20"/>
    </row>
    <row r="419" spans="1:12">
      <c r="A419" s="20"/>
      <c r="B419" s="20"/>
      <c r="C419" s="11">
        <f t="shared" si="73"/>
        <v>0</v>
      </c>
      <c r="D419" s="20"/>
      <c r="E419" s="20"/>
      <c r="F419" s="10">
        <f t="shared" si="80"/>
        <v>0.98404128174463978</v>
      </c>
      <c r="G419" s="6">
        <f t="shared" si="83"/>
        <v>450000</v>
      </c>
      <c r="H419" s="12">
        <f t="shared" si="81"/>
        <v>0.98404128174463978</v>
      </c>
      <c r="I419" s="10">
        <f t="shared" si="82"/>
        <v>1</v>
      </c>
      <c r="J419" s="14">
        <f t="shared" si="72"/>
        <v>0</v>
      </c>
      <c r="K419" s="19">
        <v>1</v>
      </c>
      <c r="L419" s="20"/>
    </row>
    <row r="420" spans="1:12">
      <c r="A420" s="20"/>
      <c r="B420" s="20"/>
      <c r="C420" s="11">
        <f t="shared" si="73"/>
        <v>0</v>
      </c>
      <c r="D420" s="20"/>
      <c r="E420" s="20"/>
      <c r="F420" s="10">
        <f t="shared" si="80"/>
        <v>0.98992300322782512</v>
      </c>
      <c r="G420" s="6">
        <f t="shared" si="83"/>
        <v>500000</v>
      </c>
      <c r="H420" s="12">
        <f t="shared" si="81"/>
        <v>0.98992300322782512</v>
      </c>
      <c r="I420" s="10">
        <f t="shared" si="82"/>
        <v>1</v>
      </c>
      <c r="J420" s="14">
        <f t="shared" si="72"/>
        <v>0</v>
      </c>
      <c r="K420" s="19">
        <v>1</v>
      </c>
      <c r="L420" s="20"/>
    </row>
    <row r="421" spans="1:12">
      <c r="A421" s="20"/>
      <c r="B421" s="20"/>
      <c r="C421" s="11">
        <f t="shared" si="73"/>
        <v>0</v>
      </c>
      <c r="D421" s="20"/>
      <c r="E421" s="20"/>
      <c r="F421" s="10">
        <f t="shared" si="80"/>
        <v>0.99363696618227371</v>
      </c>
      <c r="G421" s="6">
        <f t="shared" si="83"/>
        <v>550000</v>
      </c>
      <c r="H421" s="12">
        <f t="shared" si="81"/>
        <v>0.99363696618227371</v>
      </c>
      <c r="I421" s="10">
        <f t="shared" si="82"/>
        <v>1</v>
      </c>
      <c r="J421" s="14">
        <f t="shared" si="72"/>
        <v>0</v>
      </c>
      <c r="K421" s="19">
        <v>1</v>
      </c>
      <c r="L421" s="20"/>
    </row>
    <row r="422" spans="1:12">
      <c r="A422" s="20"/>
      <c r="B422" s="20"/>
      <c r="C422" s="11">
        <f t="shared" si="73"/>
        <v>0</v>
      </c>
      <c r="D422" s="20"/>
      <c r="E422" s="20"/>
      <c r="F422" s="10">
        <f t="shared" si="80"/>
        <v>0.99598211646972767</v>
      </c>
      <c r="G422" s="6">
        <f t="shared" si="83"/>
        <v>600000</v>
      </c>
      <c r="H422" s="12">
        <f t="shared" si="81"/>
        <v>0.99598211646972767</v>
      </c>
      <c r="I422" s="10">
        <f t="shared" si="82"/>
        <v>1</v>
      </c>
      <c r="J422" s="14">
        <f t="shared" si="72"/>
        <v>0</v>
      </c>
      <c r="K422" s="19">
        <v>1</v>
      </c>
      <c r="L422" s="20"/>
    </row>
    <row r="423" spans="1:12">
      <c r="A423" s="20"/>
      <c r="B423" s="20"/>
      <c r="C423" s="11">
        <f t="shared" si="73"/>
        <v>0</v>
      </c>
      <c r="D423" s="20"/>
      <c r="E423" s="20"/>
      <c r="F423" s="10">
        <f t="shared" si="80"/>
        <v>0.99746294165247706</v>
      </c>
      <c r="G423" s="6">
        <f t="shared" si="83"/>
        <v>650000</v>
      </c>
      <c r="H423" s="12">
        <f t="shared" si="81"/>
        <v>0.99746294165247706</v>
      </c>
      <c r="I423" s="10">
        <f t="shared" si="82"/>
        <v>1</v>
      </c>
      <c r="J423" s="14">
        <f t="shared" si="72"/>
        <v>0</v>
      </c>
      <c r="K423" s="19">
        <v>1</v>
      </c>
      <c r="L423" s="20"/>
    </row>
    <row r="424" spans="1:12">
      <c r="A424" s="20"/>
      <c r="B424" s="20"/>
      <c r="C424" s="11">
        <f t="shared" si="73"/>
        <v>0</v>
      </c>
      <c r="D424" s="20"/>
      <c r="E424" s="20"/>
      <c r="F424" s="10">
        <f t="shared" si="80"/>
        <v>0.99839799610659707</v>
      </c>
      <c r="G424" s="6">
        <f t="shared" si="83"/>
        <v>700000</v>
      </c>
      <c r="H424" s="12">
        <f t="shared" si="81"/>
        <v>0.99839799610659707</v>
      </c>
      <c r="I424" s="10">
        <f t="shared" si="82"/>
        <v>1</v>
      </c>
      <c r="J424" s="14">
        <f t="shared" si="72"/>
        <v>0</v>
      </c>
      <c r="K424" s="19">
        <v>1</v>
      </c>
      <c r="L424" s="20"/>
    </row>
    <row r="425" spans="1:12">
      <c r="A425" s="20"/>
      <c r="B425" s="20"/>
      <c r="C425" s="11">
        <f t="shared" si="73"/>
        <v>0</v>
      </c>
      <c r="D425" s="20"/>
      <c r="E425" s="20"/>
      <c r="F425" s="10">
        <f t="shared" si="80"/>
        <v>0.99898842828073542</v>
      </c>
      <c r="G425" s="6">
        <f t="shared" si="83"/>
        <v>750000</v>
      </c>
      <c r="H425" s="12">
        <f t="shared" si="81"/>
        <v>0.99898842828073542</v>
      </c>
      <c r="I425" s="10">
        <f t="shared" si="82"/>
        <v>1</v>
      </c>
      <c r="J425" s="14">
        <f t="shared" si="72"/>
        <v>0</v>
      </c>
      <c r="K425" s="19">
        <v>1</v>
      </c>
      <c r="L425" s="20"/>
    </row>
    <row r="426" spans="1:12">
      <c r="A426" s="20"/>
      <c r="B426" s="20"/>
      <c r="C426" s="11">
        <f t="shared" si="73"/>
        <v>0</v>
      </c>
      <c r="D426" s="20"/>
      <c r="E426" s="20"/>
      <c r="F426" s="10">
        <f t="shared" si="80"/>
        <v>0.99936125165024281</v>
      </c>
      <c r="G426" s="6">
        <f t="shared" si="83"/>
        <v>800000</v>
      </c>
      <c r="H426" s="12">
        <f t="shared" si="81"/>
        <v>0.99936125165024281</v>
      </c>
      <c r="I426" s="10">
        <f t="shared" si="82"/>
        <v>1</v>
      </c>
      <c r="J426" s="14">
        <f t="shared" si="72"/>
        <v>0</v>
      </c>
      <c r="K426" s="19">
        <v>1</v>
      </c>
      <c r="L426" s="20"/>
    </row>
    <row r="427" spans="1:12">
      <c r="A427" s="20"/>
      <c r="B427" s="20"/>
      <c r="C427" s="11">
        <f t="shared" si="73"/>
        <v>0</v>
      </c>
      <c r="D427" s="20"/>
      <c r="E427" s="20"/>
      <c r="F427" s="10">
        <f t="shared" si="80"/>
        <v>0.99959666779275502</v>
      </c>
      <c r="G427" s="6">
        <f t="shared" si="83"/>
        <v>850000</v>
      </c>
      <c r="H427" s="12">
        <f t="shared" si="81"/>
        <v>0.99959666779275502</v>
      </c>
      <c r="I427" s="10">
        <f t="shared" si="82"/>
        <v>1</v>
      </c>
      <c r="J427" s="14">
        <f t="shared" si="72"/>
        <v>0</v>
      </c>
      <c r="K427" s="19">
        <v>1</v>
      </c>
      <c r="L427" s="20"/>
    </row>
    <row r="428" spans="1:12">
      <c r="A428" s="20"/>
      <c r="B428" s="20"/>
      <c r="C428" s="11">
        <f t="shared" si="73"/>
        <v>0</v>
      </c>
      <c r="D428" s="20"/>
      <c r="E428" s="20"/>
      <c r="F428" s="10">
        <f t="shared" si="80"/>
        <v>0.99974531931164601</v>
      </c>
      <c r="G428" s="6">
        <f t="shared" si="83"/>
        <v>900000</v>
      </c>
      <c r="H428" s="12">
        <f t="shared" si="81"/>
        <v>0.99974531931164601</v>
      </c>
      <c r="I428" s="10">
        <f t="shared" si="82"/>
        <v>1</v>
      </c>
      <c r="J428" s="14">
        <f t="shared" si="72"/>
        <v>0</v>
      </c>
      <c r="K428" s="19">
        <v>1</v>
      </c>
      <c r="L428" s="20"/>
    </row>
    <row r="429" spans="1:12">
      <c r="A429" s="20"/>
      <c r="B429" s="20"/>
      <c r="C429" s="11">
        <f t="shared" si="73"/>
        <v>0</v>
      </c>
      <c r="D429" s="20"/>
      <c r="E429" s="20"/>
      <c r="F429" s="10">
        <f t="shared" si="80"/>
        <v>0.99983918404765271</v>
      </c>
      <c r="G429" s="6">
        <f t="shared" si="83"/>
        <v>950000</v>
      </c>
      <c r="H429" s="12">
        <f t="shared" si="81"/>
        <v>0.99983918404765271</v>
      </c>
      <c r="I429" s="10">
        <f t="shared" si="82"/>
        <v>1</v>
      </c>
      <c r="J429" s="14">
        <f t="shared" si="72"/>
        <v>0</v>
      </c>
      <c r="K429" s="19">
        <v>1</v>
      </c>
      <c r="L429" s="20"/>
    </row>
    <row r="430" spans="1:12">
      <c r="A430" s="20"/>
      <c r="B430" s="20"/>
      <c r="C430" s="11">
        <f t="shared" si="73"/>
        <v>0</v>
      </c>
      <c r="D430" s="20"/>
      <c r="E430" s="20"/>
      <c r="F430" s="10">
        <f t="shared" si="80"/>
        <v>0.9998984541360536</v>
      </c>
      <c r="G430" s="6">
        <f t="shared" si="83"/>
        <v>1000000</v>
      </c>
      <c r="H430" s="12">
        <f t="shared" si="81"/>
        <v>0.9998984541360536</v>
      </c>
      <c r="I430" s="10">
        <f t="shared" si="82"/>
        <v>1</v>
      </c>
      <c r="J430" s="14">
        <f t="shared" si="72"/>
        <v>0</v>
      </c>
      <c r="K430" s="19">
        <v>1</v>
      </c>
      <c r="L430" s="20"/>
    </row>
    <row r="431" spans="1:12">
      <c r="A431" s="20"/>
      <c r="B431" s="20"/>
      <c r="C431" s="11">
        <f t="shared" si="73"/>
        <v>0</v>
      </c>
      <c r="D431" s="20"/>
      <c r="E431" s="20"/>
      <c r="F431" s="10">
        <f t="shared" si="80"/>
        <v>0.99993587972875753</v>
      </c>
      <c r="G431" s="6">
        <f t="shared" si="83"/>
        <v>1050000</v>
      </c>
      <c r="H431" s="12">
        <f t="shared" si="81"/>
        <v>0.99993587972875753</v>
      </c>
      <c r="I431" s="10">
        <f t="shared" si="82"/>
        <v>1</v>
      </c>
      <c r="J431" s="14">
        <f t="shared" si="72"/>
        <v>0</v>
      </c>
      <c r="K431" s="19">
        <v>1</v>
      </c>
      <c r="L431" s="20"/>
    </row>
    <row r="432" spans="1:12">
      <c r="A432" s="20"/>
      <c r="B432" s="20"/>
      <c r="C432" s="11">
        <f t="shared" si="73"/>
        <v>0</v>
      </c>
      <c r="D432" s="20"/>
      <c r="E432" s="20"/>
      <c r="F432" s="10">
        <f t="shared" si="80"/>
        <v>0.99995951180063447</v>
      </c>
      <c r="G432" s="6">
        <f t="shared" si="83"/>
        <v>1100000</v>
      </c>
      <c r="H432" s="12">
        <f t="shared" si="81"/>
        <v>0.99995951180063447</v>
      </c>
      <c r="I432" s="10">
        <f t="shared" si="82"/>
        <v>1</v>
      </c>
      <c r="J432" s="14">
        <f t="shared" si="72"/>
        <v>0</v>
      </c>
      <c r="K432" s="19">
        <v>1</v>
      </c>
      <c r="L432" s="20"/>
    </row>
    <row r="433" spans="1:12">
      <c r="A433" s="20"/>
      <c r="B433" s="20"/>
      <c r="C433" s="11">
        <f t="shared" si="73"/>
        <v>0</v>
      </c>
      <c r="D433" s="20"/>
      <c r="E433" s="20"/>
      <c r="F433" s="10">
        <f t="shared" si="80"/>
        <v>0.99997443407122122</v>
      </c>
      <c r="G433" s="6">
        <f t="shared" si="83"/>
        <v>1150000</v>
      </c>
      <c r="H433" s="12">
        <f t="shared" si="81"/>
        <v>0.99997443407122122</v>
      </c>
      <c r="I433" s="10">
        <f t="shared" si="82"/>
        <v>1</v>
      </c>
      <c r="J433" s="14">
        <f t="shared" si="72"/>
        <v>0</v>
      </c>
      <c r="K433" s="19">
        <v>1</v>
      </c>
      <c r="L433" s="20"/>
    </row>
    <row r="434" spans="1:12">
      <c r="A434" s="20"/>
      <c r="B434" s="20"/>
      <c r="C434" s="11">
        <f t="shared" si="73"/>
        <v>0</v>
      </c>
      <c r="D434" s="20"/>
      <c r="E434" s="20"/>
      <c r="F434" s="10">
        <f t="shared" si="80"/>
        <v>0.99998385661193712</v>
      </c>
      <c r="G434" s="6">
        <f t="shared" si="83"/>
        <v>1200000</v>
      </c>
      <c r="H434" s="12">
        <f t="shared" si="81"/>
        <v>0.99998385661193712</v>
      </c>
      <c r="I434" s="10">
        <f t="shared" si="82"/>
        <v>1</v>
      </c>
      <c r="J434" s="14">
        <f t="shared" si="72"/>
        <v>0</v>
      </c>
      <c r="K434" s="19">
        <v>1</v>
      </c>
      <c r="L434" s="20"/>
    </row>
    <row r="435" spans="1:12">
      <c r="A435" s="20"/>
      <c r="B435" s="20"/>
      <c r="C435" s="11">
        <f t="shared" si="73"/>
        <v>0</v>
      </c>
      <c r="D435" s="20"/>
      <c r="E435" s="20"/>
      <c r="F435" s="10">
        <f t="shared" si="80"/>
        <v>0.9999898063950502</v>
      </c>
      <c r="G435" s="6">
        <f t="shared" si="83"/>
        <v>1250000</v>
      </c>
      <c r="H435" s="12">
        <f t="shared" si="81"/>
        <v>0.9999898063950502</v>
      </c>
      <c r="I435" s="10">
        <f t="shared" si="82"/>
        <v>1</v>
      </c>
      <c r="J435" s="14">
        <f t="shared" si="72"/>
        <v>0</v>
      </c>
      <c r="K435" s="19">
        <v>1</v>
      </c>
      <c r="L435" s="20"/>
    </row>
    <row r="436" spans="1:12">
      <c r="A436" s="20"/>
      <c r="B436" s="20"/>
      <c r="C436" s="11">
        <f t="shared" si="73"/>
        <v>0</v>
      </c>
      <c r="D436" s="20"/>
      <c r="E436" s="20"/>
      <c r="F436" s="10">
        <f t="shared" si="80"/>
        <v>0.99999356333494127</v>
      </c>
      <c r="G436" s="6">
        <f t="shared" si="83"/>
        <v>1300000</v>
      </c>
      <c r="H436" s="12">
        <f t="shared" si="81"/>
        <v>0.99999356333494127</v>
      </c>
      <c r="I436" s="10">
        <f t="shared" si="82"/>
        <v>1</v>
      </c>
      <c r="J436" s="14">
        <f t="shared" si="72"/>
        <v>0</v>
      </c>
      <c r="K436" s="19">
        <v>1</v>
      </c>
      <c r="L436" s="20"/>
    </row>
    <row r="437" spans="1:12">
      <c r="A437" s="20"/>
      <c r="B437" s="20"/>
      <c r="C437" s="11">
        <f t="shared" si="73"/>
        <v>0</v>
      </c>
      <c r="D437" s="20"/>
      <c r="E437" s="20"/>
      <c r="F437" s="10">
        <f t="shared" si="80"/>
        <v>0.99999593562264943</v>
      </c>
      <c r="G437" s="6">
        <f t="shared" si="83"/>
        <v>1350000</v>
      </c>
      <c r="H437" s="12">
        <f t="shared" si="81"/>
        <v>0.99999593562264943</v>
      </c>
      <c r="I437" s="10">
        <f t="shared" si="82"/>
        <v>1</v>
      </c>
      <c r="J437" s="14">
        <f t="shared" si="72"/>
        <v>0</v>
      </c>
      <c r="K437" s="19">
        <v>1</v>
      </c>
      <c r="L437" s="20"/>
    </row>
    <row r="438" spans="1:12">
      <c r="A438" s="20"/>
      <c r="B438" s="20"/>
      <c r="C438" s="24"/>
      <c r="D438" s="20"/>
      <c r="E438" s="20"/>
      <c r="F438" s="10"/>
      <c r="G438" s="6"/>
      <c r="H438" s="12"/>
      <c r="I438" s="10"/>
      <c r="J438" s="14"/>
      <c r="K438" s="19"/>
      <c r="L438" s="20"/>
    </row>
    <row r="439" spans="1:12">
      <c r="A439" s="20"/>
      <c r="B439" s="20"/>
      <c r="C439" s="24"/>
      <c r="D439" s="20"/>
      <c r="E439" s="20"/>
      <c r="F439" s="23"/>
      <c r="G439" s="20"/>
      <c r="H439" s="20"/>
      <c r="I439" s="23"/>
      <c r="J439" s="21"/>
      <c r="K439" s="22"/>
      <c r="L439" s="20"/>
    </row>
    <row r="440" spans="1:12">
      <c r="A440" s="20"/>
      <c r="B440" s="20"/>
      <c r="C440" s="24"/>
      <c r="D440" s="20"/>
      <c r="E440" s="20"/>
      <c r="F440" s="23"/>
      <c r="G440" s="20"/>
      <c r="H440" s="20"/>
      <c r="I440" s="23"/>
      <c r="J440" s="21"/>
      <c r="K440" s="22"/>
      <c r="L440" s="20"/>
    </row>
    <row r="441" spans="1:12">
      <c r="A441" s="20"/>
      <c r="B441" s="20"/>
      <c r="C441" s="24"/>
      <c r="D441" s="20"/>
      <c r="E441" s="20"/>
      <c r="F441" s="23"/>
      <c r="G441" s="20"/>
      <c r="H441" s="20"/>
      <c r="I441" s="23"/>
      <c r="J441" s="21"/>
      <c r="K441" s="22"/>
      <c r="L441" s="20"/>
    </row>
    <row r="442" spans="1:12">
      <c r="A442" s="20"/>
      <c r="B442" s="20"/>
      <c r="C442" s="24"/>
      <c r="D442" s="20"/>
      <c r="E442" s="20"/>
      <c r="F442" s="23"/>
      <c r="G442" s="20"/>
      <c r="H442" s="20"/>
      <c r="I442" s="23"/>
      <c r="J442" s="21"/>
      <c r="K442" s="22"/>
      <c r="L442" s="20"/>
    </row>
    <row r="443" spans="1:12">
      <c r="A443" s="20"/>
      <c r="B443" s="20"/>
      <c r="C443" s="24"/>
      <c r="D443" s="20"/>
      <c r="E443" s="20"/>
      <c r="F443" s="23"/>
      <c r="G443" s="20"/>
      <c r="H443" s="20"/>
      <c r="I443" s="23"/>
      <c r="J443" s="21"/>
      <c r="K443" s="22"/>
      <c r="L443" s="20"/>
    </row>
    <row r="444" spans="1:12">
      <c r="A444" s="20"/>
      <c r="B444" s="20"/>
      <c r="C444" s="24"/>
      <c r="D444" s="20"/>
      <c r="E444" s="20"/>
      <c r="F444" s="23"/>
      <c r="G444" s="20"/>
      <c r="H444" s="20"/>
      <c r="I444" s="23"/>
      <c r="J444" s="21"/>
      <c r="K444" s="22"/>
      <c r="L444" s="20"/>
    </row>
    <row r="445" spans="1:12">
      <c r="A445" s="20"/>
      <c r="B445" s="20"/>
      <c r="C445" s="24"/>
      <c r="D445" s="20"/>
      <c r="E445" s="20"/>
      <c r="F445" s="23"/>
      <c r="G445" s="20"/>
      <c r="H445" s="20"/>
      <c r="I445" s="23"/>
      <c r="J445" s="21"/>
      <c r="K445" s="22"/>
      <c r="L445" s="20"/>
    </row>
    <row r="446" spans="1:12">
      <c r="A446" s="20"/>
      <c r="B446" s="20"/>
      <c r="C446" s="24"/>
      <c r="D446" s="20"/>
      <c r="E446" s="20"/>
      <c r="F446" s="23"/>
      <c r="G446" s="20"/>
      <c r="H446" s="20"/>
      <c r="I446" s="23"/>
      <c r="J446" s="21"/>
      <c r="K446" s="22"/>
      <c r="L446" s="20"/>
    </row>
    <row r="447" spans="1:12">
      <c r="A447" s="20"/>
      <c r="B447" s="20"/>
      <c r="C447" s="24"/>
      <c r="D447" s="20"/>
      <c r="E447" s="20"/>
      <c r="F447" s="23"/>
      <c r="G447" s="20"/>
      <c r="H447" s="20"/>
      <c r="I447" s="23"/>
      <c r="J447" s="21"/>
      <c r="K447" s="22"/>
      <c r="L447" s="20"/>
    </row>
    <row r="448" spans="1:12">
      <c r="A448" s="20"/>
      <c r="B448" s="20"/>
      <c r="C448" s="24"/>
      <c r="D448" s="20"/>
      <c r="E448" s="20"/>
      <c r="F448" s="23"/>
      <c r="G448" s="20"/>
      <c r="H448" s="20"/>
      <c r="I448" s="23"/>
      <c r="J448" s="21"/>
      <c r="K448" s="22"/>
      <c r="L448" s="20"/>
    </row>
    <row r="449" spans="1:12">
      <c r="A449" s="20"/>
      <c r="B449" s="20"/>
      <c r="C449" s="24"/>
      <c r="D449" s="20"/>
      <c r="E449" s="20"/>
      <c r="F449" s="23"/>
      <c r="G449" s="20"/>
      <c r="H449" s="20"/>
      <c r="I449" s="23"/>
      <c r="J449" s="21"/>
      <c r="K449" s="22"/>
      <c r="L449" s="20"/>
    </row>
    <row r="450" spans="1:12">
      <c r="A450" s="20"/>
      <c r="B450" s="20"/>
      <c r="C450" s="24"/>
      <c r="D450" s="20"/>
      <c r="E450" s="20"/>
      <c r="F450" s="23"/>
      <c r="G450" s="20"/>
      <c r="H450" s="20"/>
      <c r="I450" s="23"/>
      <c r="J450" s="21"/>
      <c r="K450" s="22"/>
      <c r="L450" s="20"/>
    </row>
    <row r="451" spans="1:12">
      <c r="A451" s="20"/>
      <c r="B451" s="20"/>
      <c r="C451" s="24"/>
      <c r="D451" s="20"/>
      <c r="E451" s="20"/>
      <c r="F451" s="23"/>
      <c r="G451" s="20"/>
      <c r="H451" s="20"/>
      <c r="I451" s="23"/>
      <c r="J451" s="21"/>
      <c r="K451" s="22"/>
      <c r="L451" s="20"/>
    </row>
    <row r="452" spans="1:12">
      <c r="A452" s="20"/>
      <c r="B452" s="20"/>
      <c r="C452" s="24"/>
      <c r="D452" s="20"/>
      <c r="E452" s="20"/>
      <c r="F452" s="23"/>
      <c r="G452" s="20"/>
      <c r="H452" s="20"/>
      <c r="I452" s="23"/>
      <c r="J452" s="21"/>
      <c r="K452" s="22"/>
      <c r="L452" s="20"/>
    </row>
    <row r="453" spans="1:12">
      <c r="A453" s="20"/>
      <c r="B453" s="20"/>
      <c r="C453" s="24"/>
      <c r="D453" s="20"/>
      <c r="E453" s="20"/>
      <c r="F453" s="23"/>
      <c r="G453" s="20"/>
      <c r="H453" s="20"/>
      <c r="I453" s="23"/>
      <c r="J453" s="21"/>
      <c r="K453" s="22"/>
      <c r="L453" s="20"/>
    </row>
    <row r="454" spans="1:12">
      <c r="A454" s="20"/>
      <c r="B454" s="20"/>
      <c r="C454" s="24"/>
      <c r="D454" s="20"/>
      <c r="E454" s="20"/>
      <c r="F454" s="23"/>
      <c r="G454" s="20"/>
      <c r="H454" s="20"/>
      <c r="I454" s="23"/>
      <c r="J454" s="21"/>
      <c r="K454" s="22"/>
      <c r="L454" s="20"/>
    </row>
    <row r="455" spans="1:12">
      <c r="A455" s="20"/>
      <c r="B455" s="20"/>
      <c r="C455" s="24"/>
      <c r="D455" s="20"/>
      <c r="E455" s="20"/>
      <c r="F455" s="23"/>
      <c r="G455" s="20"/>
      <c r="H455" s="20"/>
      <c r="I455" s="23"/>
      <c r="J455" s="21"/>
      <c r="K455" s="22"/>
      <c r="L455" s="20"/>
    </row>
    <row r="456" spans="1:12">
      <c r="A456" s="20"/>
      <c r="B456" s="20"/>
      <c r="C456" s="24"/>
      <c r="D456" s="20"/>
      <c r="E456" s="20"/>
      <c r="F456" s="23"/>
      <c r="G456" s="20"/>
      <c r="H456" s="20"/>
      <c r="I456" s="23"/>
      <c r="J456" s="21"/>
      <c r="K456" s="22"/>
      <c r="L456" s="20"/>
    </row>
    <row r="457" spans="1:12">
      <c r="A457" s="20"/>
      <c r="B457" s="20"/>
      <c r="C457" s="24"/>
      <c r="D457" s="20"/>
      <c r="E457" s="20"/>
      <c r="F457" s="23"/>
      <c r="G457" s="20"/>
      <c r="H457" s="20"/>
      <c r="I457" s="23"/>
      <c r="J457" s="21"/>
      <c r="K457" s="22"/>
      <c r="L457" s="20"/>
    </row>
    <row r="458" spans="1:12">
      <c r="A458" s="20"/>
      <c r="B458" s="20"/>
      <c r="C458" s="24"/>
      <c r="D458" s="20"/>
      <c r="E458" s="20"/>
      <c r="F458" s="23"/>
      <c r="G458" s="20"/>
      <c r="H458" s="20"/>
      <c r="I458" s="23"/>
      <c r="J458" s="21"/>
      <c r="K458" s="22"/>
      <c r="L458" s="20"/>
    </row>
    <row r="459" spans="1:12">
      <c r="A459" s="20"/>
      <c r="B459" s="20"/>
      <c r="C459" s="24"/>
      <c r="D459" s="20"/>
      <c r="E459" s="20"/>
      <c r="F459" s="23"/>
      <c r="G459" s="20"/>
      <c r="H459" s="20"/>
      <c r="I459" s="23"/>
      <c r="J459" s="21"/>
      <c r="K459" s="22"/>
      <c r="L459" s="20"/>
    </row>
    <row r="460" spans="1:12">
      <c r="A460" s="20"/>
      <c r="B460" s="20"/>
      <c r="C460" s="24"/>
      <c r="D460" s="20"/>
      <c r="E460" s="20"/>
      <c r="F460" s="23"/>
      <c r="G460" s="20"/>
      <c r="H460" s="20"/>
      <c r="I460" s="23"/>
      <c r="J460" s="21"/>
      <c r="K460" s="22"/>
      <c r="L460" s="20"/>
    </row>
    <row r="461" spans="1:12">
      <c r="A461" s="20"/>
      <c r="B461" s="20"/>
      <c r="C461" s="24"/>
      <c r="D461" s="20"/>
      <c r="E461" s="20"/>
      <c r="F461" s="23"/>
      <c r="G461" s="20"/>
      <c r="H461" s="20"/>
      <c r="I461" s="23"/>
      <c r="J461" s="21"/>
      <c r="K461" s="22"/>
      <c r="L461" s="20"/>
    </row>
    <row r="462" spans="1:12">
      <c r="A462" s="20"/>
      <c r="B462" s="20"/>
      <c r="C462" s="24"/>
      <c r="D462" s="20"/>
      <c r="E462" s="20"/>
      <c r="F462" s="23"/>
      <c r="G462" s="20"/>
      <c r="H462" s="20"/>
      <c r="I462" s="23"/>
      <c r="J462" s="21"/>
      <c r="K462" s="22"/>
    </row>
    <row r="463" spans="1:12">
      <c r="A463" s="20"/>
      <c r="B463" s="20"/>
      <c r="C463" s="24"/>
      <c r="D463" s="20"/>
      <c r="E463" s="20"/>
      <c r="F463" s="23"/>
      <c r="G463" s="20"/>
      <c r="H463" s="20"/>
      <c r="I463" s="23"/>
      <c r="J463" s="21"/>
      <c r="K463" s="22"/>
    </row>
    <row r="464" spans="1:12">
      <c r="A464" s="20"/>
      <c r="B464" s="20"/>
      <c r="C464" s="24"/>
      <c r="D464" s="20"/>
      <c r="E464" s="20"/>
      <c r="F464" s="23"/>
      <c r="G464" s="20"/>
      <c r="H464" s="20"/>
      <c r="I464" s="23"/>
      <c r="J464" s="21"/>
      <c r="K464" s="22"/>
    </row>
    <row r="465" spans="1:11">
      <c r="A465" s="20"/>
      <c r="B465" s="20"/>
      <c r="C465" s="24"/>
      <c r="D465" s="20"/>
      <c r="E465" s="20"/>
      <c r="F465" s="23"/>
      <c r="G465" s="20"/>
      <c r="H465" s="20"/>
      <c r="I465" s="23"/>
      <c r="J465" s="21"/>
      <c r="K465" s="22"/>
    </row>
    <row r="466" spans="1:11">
      <c r="A466" s="20"/>
      <c r="B466" s="20"/>
      <c r="C466" s="24"/>
      <c r="D466" s="20"/>
      <c r="E466" s="20"/>
      <c r="F466" s="23"/>
      <c r="G466" s="20"/>
      <c r="H466" s="20"/>
      <c r="I466" s="23"/>
      <c r="J466" s="21"/>
      <c r="K466" s="22"/>
    </row>
    <row r="467" spans="1:11">
      <c r="A467" s="20"/>
      <c r="B467" s="20"/>
      <c r="C467" s="24"/>
      <c r="D467" s="20"/>
      <c r="E467" s="20"/>
      <c r="F467" s="23"/>
      <c r="G467" s="20"/>
      <c r="H467" s="20"/>
      <c r="I467" s="23"/>
      <c r="J467" s="21"/>
      <c r="K467" s="22"/>
    </row>
    <row r="468" spans="1:11">
      <c r="A468" s="20"/>
      <c r="B468" s="20"/>
      <c r="C468" s="24"/>
      <c r="D468" s="20"/>
      <c r="E468" s="20"/>
      <c r="F468" s="23"/>
      <c r="G468" s="20"/>
      <c r="H468" s="20"/>
      <c r="I468" s="23"/>
      <c r="J468" s="21"/>
      <c r="K468" s="22"/>
    </row>
    <row r="469" spans="1:11">
      <c r="A469" s="20"/>
      <c r="B469" s="20"/>
      <c r="C469" s="24"/>
      <c r="D469" s="20"/>
      <c r="E469" s="20"/>
      <c r="F469" s="23"/>
      <c r="G469" s="20"/>
      <c r="H469" s="20"/>
      <c r="I469" s="23"/>
      <c r="J469" s="21"/>
      <c r="K469" s="22"/>
    </row>
    <row r="470" spans="1:11">
      <c r="A470" s="20"/>
      <c r="B470" s="20"/>
      <c r="C470" s="24"/>
      <c r="D470" s="20"/>
      <c r="E470" s="20"/>
      <c r="F470" s="23"/>
      <c r="G470" s="20"/>
      <c r="H470" s="20"/>
      <c r="I470" s="23"/>
      <c r="J470" s="21"/>
      <c r="K470" s="22"/>
    </row>
    <row r="471" spans="1:11">
      <c r="A471" s="20"/>
      <c r="B471" s="20"/>
      <c r="C471" s="24"/>
      <c r="D471" s="20"/>
      <c r="E471" s="20"/>
      <c r="F471" s="23"/>
      <c r="G471" s="20"/>
      <c r="H471" s="20"/>
      <c r="I471" s="23"/>
      <c r="J471" s="21"/>
      <c r="K471" s="22"/>
    </row>
    <row r="472" spans="1:11">
      <c r="A472" s="20"/>
      <c r="B472" s="20"/>
      <c r="C472" s="24"/>
      <c r="D472" s="20"/>
      <c r="E472" s="20"/>
      <c r="F472" s="23"/>
      <c r="G472" s="20"/>
      <c r="H472" s="20"/>
      <c r="I472" s="23"/>
      <c r="J472" s="21"/>
      <c r="K472" s="22"/>
    </row>
    <row r="473" spans="1:11">
      <c r="A473" s="20"/>
      <c r="B473" s="20"/>
      <c r="C473" s="24"/>
      <c r="D473" s="20"/>
      <c r="E473" s="20"/>
      <c r="F473" s="23"/>
      <c r="G473" s="20"/>
      <c r="H473" s="20"/>
      <c r="I473" s="23"/>
      <c r="J473" s="21"/>
      <c r="K473" s="22"/>
    </row>
    <row r="474" spans="1:11">
      <c r="A474" s="20"/>
      <c r="B474" s="20"/>
      <c r="C474" s="24"/>
      <c r="D474" s="20"/>
      <c r="E474" s="20"/>
      <c r="F474" s="23"/>
      <c r="G474" s="20"/>
      <c r="H474" s="20"/>
      <c r="I474" s="23"/>
      <c r="J474" s="21"/>
      <c r="K474" s="22"/>
    </row>
    <row r="475" spans="1:11">
      <c r="A475" s="20"/>
      <c r="B475" s="20"/>
      <c r="C475" s="24"/>
      <c r="D475" s="20"/>
      <c r="E475" s="20"/>
      <c r="F475" s="23"/>
      <c r="G475" s="20"/>
      <c r="H475" s="20"/>
      <c r="I475" s="23"/>
      <c r="J475" s="21"/>
      <c r="K475" s="22"/>
    </row>
    <row r="476" spans="1:11">
      <c r="A476" s="20"/>
      <c r="B476" s="20"/>
      <c r="C476" s="24"/>
      <c r="D476" s="20"/>
      <c r="E476" s="20"/>
      <c r="F476" s="23"/>
      <c r="G476" s="20"/>
      <c r="H476" s="20"/>
      <c r="I476" s="23"/>
      <c r="J476" s="21"/>
      <c r="K476" s="22"/>
    </row>
    <row r="477" spans="1:11">
      <c r="A477" s="20"/>
      <c r="B477" s="20"/>
      <c r="C477" s="24"/>
      <c r="D477" s="20"/>
      <c r="E477" s="20"/>
      <c r="F477" s="23"/>
      <c r="G477" s="20"/>
      <c r="H477" s="20"/>
      <c r="I477" s="23"/>
      <c r="J477" s="21"/>
      <c r="K477" s="22"/>
    </row>
    <row r="478" spans="1:11">
      <c r="A478" s="20"/>
      <c r="B478" s="20"/>
      <c r="C478" s="24"/>
      <c r="D478" s="20"/>
      <c r="E478" s="20"/>
      <c r="F478" s="23"/>
      <c r="G478" s="20"/>
      <c r="H478" s="20"/>
      <c r="I478" s="23"/>
      <c r="J478" s="21"/>
      <c r="K478" s="22"/>
    </row>
    <row r="479" spans="1:11">
      <c r="A479" s="20"/>
      <c r="B479" s="20"/>
      <c r="C479" s="24"/>
      <c r="D479" s="20"/>
      <c r="E479" s="20"/>
      <c r="F479" s="23"/>
      <c r="G479" s="20"/>
      <c r="H479" s="20"/>
      <c r="I479" s="23"/>
      <c r="J479" s="21"/>
      <c r="K479" s="22"/>
    </row>
    <row r="480" spans="1:11">
      <c r="A480" s="20"/>
      <c r="B480" s="20"/>
      <c r="C480" s="24"/>
      <c r="D480" s="20"/>
      <c r="E480" s="20"/>
      <c r="F480" s="23"/>
      <c r="G480" s="20"/>
      <c r="H480" s="20"/>
      <c r="I480" s="23"/>
      <c r="J480" s="21"/>
      <c r="K480" s="22"/>
    </row>
    <row r="481" spans="1:11">
      <c r="A481" s="20"/>
      <c r="B481" s="20"/>
      <c r="C481" s="24"/>
      <c r="D481" s="20"/>
      <c r="E481" s="20"/>
      <c r="F481" s="23"/>
      <c r="G481" s="20"/>
      <c r="H481" s="20"/>
      <c r="I481" s="23"/>
      <c r="J481" s="21"/>
      <c r="K481" s="22"/>
    </row>
    <row r="482" spans="1:11">
      <c r="A482" s="20"/>
      <c r="B482" s="20"/>
      <c r="C482" s="24"/>
      <c r="D482" s="20"/>
      <c r="E482" s="20"/>
      <c r="F482" s="23"/>
      <c r="G482" s="20"/>
      <c r="H482" s="20"/>
      <c r="I482" s="23"/>
      <c r="J482" s="21"/>
      <c r="K482" s="22"/>
    </row>
    <row r="483" spans="1:11">
      <c r="A483" s="20"/>
      <c r="B483" s="20"/>
      <c r="C483" s="24"/>
      <c r="D483" s="20"/>
      <c r="E483" s="20"/>
      <c r="F483" s="23"/>
      <c r="G483" s="20"/>
      <c r="H483" s="20"/>
      <c r="I483" s="23"/>
      <c r="J483" s="21"/>
      <c r="K483" s="22"/>
    </row>
    <row r="484" spans="1:11">
      <c r="A484" s="20"/>
      <c r="B484" s="20"/>
      <c r="C484" s="24"/>
      <c r="D484" s="20"/>
      <c r="E484" s="20"/>
      <c r="F484" s="23"/>
      <c r="G484" s="20"/>
      <c r="H484" s="20"/>
      <c r="I484" s="23"/>
      <c r="J484" s="21"/>
      <c r="K484" s="22"/>
    </row>
    <row r="485" spans="1:11">
      <c r="A485" s="20"/>
      <c r="B485" s="20"/>
      <c r="C485" s="24"/>
      <c r="D485" s="20"/>
      <c r="E485" s="20"/>
      <c r="F485" s="23"/>
      <c r="G485" s="20"/>
      <c r="H485" s="20"/>
      <c r="I485" s="23"/>
      <c r="J485" s="21"/>
      <c r="K485" s="22"/>
    </row>
    <row r="486" spans="1:11">
      <c r="A486" s="20"/>
      <c r="B486" s="20"/>
      <c r="C486" s="24"/>
      <c r="D486" s="20"/>
      <c r="E486" s="20"/>
      <c r="F486" s="23"/>
      <c r="G486" s="20"/>
      <c r="H486" s="20"/>
      <c r="I486" s="23"/>
      <c r="J486" s="21"/>
      <c r="K486" s="22"/>
    </row>
    <row r="487" spans="1:11">
      <c r="A487" s="20"/>
      <c r="B487" s="20"/>
      <c r="C487" s="24"/>
      <c r="D487" s="20"/>
      <c r="E487" s="20"/>
      <c r="F487" s="23"/>
      <c r="G487" s="20"/>
      <c r="H487" s="20"/>
      <c r="I487" s="23"/>
      <c r="J487" s="21"/>
      <c r="K487" s="22"/>
    </row>
    <row r="488" spans="1:11">
      <c r="A488" s="20"/>
      <c r="B488" s="20"/>
      <c r="C488" s="24"/>
      <c r="D488" s="20"/>
      <c r="E488" s="20"/>
      <c r="F488" s="23"/>
      <c r="G488" s="20"/>
      <c r="H488" s="20"/>
      <c r="I488" s="23"/>
      <c r="J488" s="21"/>
      <c r="K488" s="22"/>
    </row>
    <row r="489" spans="1:11">
      <c r="A489" s="20"/>
      <c r="B489" s="20"/>
      <c r="C489" s="24"/>
      <c r="D489" s="20"/>
      <c r="E489" s="20"/>
      <c r="F489" s="23"/>
      <c r="G489" s="20"/>
      <c r="H489" s="20"/>
      <c r="I489" s="23"/>
      <c r="J489" s="21"/>
      <c r="K489" s="22"/>
    </row>
    <row r="490" spans="1:11">
      <c r="A490" s="20"/>
      <c r="B490" s="20"/>
      <c r="C490" s="24"/>
      <c r="D490" s="20"/>
      <c r="E490" s="20"/>
      <c r="F490" s="23"/>
      <c r="G490" s="20"/>
      <c r="H490" s="20"/>
      <c r="I490" s="23"/>
      <c r="J490" s="21"/>
      <c r="K490" s="22"/>
    </row>
    <row r="491" spans="1:11">
      <c r="A491" s="20"/>
      <c r="B491" s="20"/>
      <c r="C491" s="24"/>
      <c r="D491" s="20"/>
      <c r="E491" s="20"/>
      <c r="F491" s="23"/>
      <c r="G491" s="20"/>
      <c r="H491" s="20"/>
      <c r="I491" s="23"/>
      <c r="J491" s="21"/>
      <c r="K491" s="22"/>
    </row>
    <row r="492" spans="1:11">
      <c r="A492" s="20"/>
      <c r="B492" s="20"/>
      <c r="C492" s="24"/>
      <c r="D492" s="20"/>
      <c r="E492" s="20"/>
      <c r="F492" s="23"/>
      <c r="G492" s="20"/>
      <c r="H492" s="20"/>
      <c r="I492" s="23"/>
      <c r="J492" s="21"/>
      <c r="K492" s="22"/>
    </row>
    <row r="493" spans="1:11">
      <c r="A493" s="20"/>
      <c r="B493" s="20"/>
      <c r="C493" s="24"/>
      <c r="D493" s="20"/>
      <c r="E493" s="20"/>
      <c r="F493" s="23"/>
      <c r="G493" s="20"/>
      <c r="H493" s="20"/>
      <c r="I493" s="23"/>
      <c r="J493" s="21"/>
      <c r="K493" s="22"/>
    </row>
    <row r="494" spans="1:11">
      <c r="A494" s="20"/>
      <c r="B494" s="20"/>
      <c r="C494" s="24"/>
      <c r="D494" s="20"/>
      <c r="E494" s="20"/>
      <c r="F494" s="23"/>
      <c r="G494" s="20"/>
      <c r="H494" s="20"/>
      <c r="I494" s="23"/>
      <c r="J494" s="21"/>
      <c r="K494" s="22"/>
    </row>
    <row r="495" spans="1:11">
      <c r="A495" s="20"/>
      <c r="B495" s="20"/>
      <c r="C495" s="24"/>
      <c r="D495" s="20"/>
      <c r="E495" s="20"/>
      <c r="F495" s="23"/>
      <c r="G495" s="20"/>
      <c r="H495" s="20"/>
      <c r="I495" s="23"/>
      <c r="J495" s="21"/>
      <c r="K495" s="22"/>
    </row>
    <row r="496" spans="1:11">
      <c r="A496" s="20"/>
      <c r="B496" s="20"/>
      <c r="C496" s="24"/>
      <c r="D496" s="20"/>
      <c r="E496" s="20"/>
      <c r="F496" s="23"/>
      <c r="G496" s="20"/>
      <c r="H496" s="20"/>
      <c r="I496" s="23"/>
      <c r="J496" s="21"/>
      <c r="K496" s="22"/>
    </row>
    <row r="497" spans="1:11">
      <c r="A497" s="20"/>
      <c r="B497" s="20"/>
      <c r="C497" s="24"/>
      <c r="D497" s="20"/>
      <c r="E497" s="20"/>
      <c r="F497" s="23"/>
      <c r="G497" s="20"/>
      <c r="H497" s="20"/>
      <c r="I497" s="23"/>
      <c r="J497" s="21"/>
      <c r="K497" s="22"/>
    </row>
    <row r="498" spans="1:11">
      <c r="A498" s="20"/>
      <c r="B498" s="20"/>
      <c r="C498" s="24"/>
      <c r="D498" s="20"/>
      <c r="E498" s="20"/>
      <c r="F498" s="23"/>
      <c r="G498" s="20"/>
      <c r="H498" s="20"/>
      <c r="I498" s="23"/>
      <c r="J498" s="21"/>
      <c r="K498" s="22"/>
    </row>
    <row r="499" spans="1:11">
      <c r="A499" s="20"/>
      <c r="B499" s="20"/>
      <c r="C499" s="24"/>
      <c r="D499" s="20"/>
      <c r="E499" s="20"/>
      <c r="F499" s="23"/>
      <c r="G499" s="20"/>
      <c r="H499" s="20"/>
      <c r="I499" s="23"/>
      <c r="J499" s="21"/>
      <c r="K499" s="22"/>
    </row>
    <row r="500" spans="1:11">
      <c r="A500" s="20"/>
      <c r="B500" s="20"/>
      <c r="C500" s="24"/>
      <c r="D500" s="20"/>
      <c r="E500" s="20"/>
      <c r="F500" s="23"/>
      <c r="G500" s="20"/>
      <c r="H500" s="20"/>
      <c r="I500" s="23"/>
      <c r="J500" s="21"/>
      <c r="K500" s="22"/>
    </row>
    <row r="501" spans="1:11">
      <c r="A501" s="20"/>
      <c r="B501" s="20"/>
      <c r="C501" s="24"/>
      <c r="D501" s="20"/>
      <c r="E501" s="20"/>
      <c r="F501" s="23"/>
      <c r="G501" s="20"/>
      <c r="H501" s="20"/>
      <c r="I501" s="23"/>
      <c r="J501" s="21"/>
      <c r="K501" s="22"/>
    </row>
    <row r="502" spans="1:11">
      <c r="A502" s="20"/>
      <c r="B502" s="20"/>
      <c r="C502" s="24"/>
      <c r="D502" s="20"/>
      <c r="E502" s="20"/>
      <c r="F502" s="23"/>
      <c r="G502" s="20"/>
      <c r="H502" s="20"/>
      <c r="I502" s="23"/>
      <c r="J502" s="21"/>
      <c r="K502" s="22"/>
    </row>
    <row r="503" spans="1:11">
      <c r="A503" s="20"/>
      <c r="B503" s="20"/>
      <c r="C503" s="24"/>
      <c r="D503" s="20"/>
      <c r="E503" s="20"/>
      <c r="F503" s="23"/>
      <c r="G503" s="20"/>
      <c r="H503" s="20"/>
      <c r="I503" s="23"/>
      <c r="J503" s="21"/>
      <c r="K503" s="22"/>
    </row>
    <row r="504" spans="1:11">
      <c r="A504" s="20"/>
      <c r="B504" s="20"/>
      <c r="C504" s="24"/>
      <c r="D504" s="20"/>
      <c r="E504" s="20"/>
      <c r="F504" s="23"/>
      <c r="G504" s="20"/>
      <c r="H504" s="20"/>
      <c r="I504" s="23"/>
      <c r="J504" s="21"/>
      <c r="K504" s="22"/>
    </row>
    <row r="505" spans="1:11">
      <c r="A505" s="20"/>
      <c r="B505" s="20"/>
      <c r="C505" s="24"/>
      <c r="D505" s="20"/>
      <c r="E505" s="20"/>
      <c r="F505" s="23"/>
      <c r="G505" s="20"/>
      <c r="H505" s="20"/>
      <c r="I505" s="23"/>
      <c r="J505" s="21"/>
      <c r="K505" s="22"/>
    </row>
    <row r="506" spans="1:11">
      <c r="A506" s="20"/>
      <c r="B506" s="20"/>
      <c r="C506" s="24"/>
      <c r="D506" s="20"/>
      <c r="E506" s="20"/>
      <c r="F506" s="23"/>
      <c r="G506" s="20"/>
      <c r="H506" s="20"/>
      <c r="I506" s="23"/>
      <c r="J506" s="21"/>
      <c r="K506" s="22"/>
    </row>
    <row r="507" spans="1:11">
      <c r="A507" s="20"/>
      <c r="B507" s="20"/>
      <c r="C507" s="24"/>
      <c r="D507" s="20"/>
      <c r="E507" s="20"/>
      <c r="F507" s="23"/>
      <c r="G507" s="20"/>
      <c r="H507" s="20"/>
      <c r="I507" s="23"/>
      <c r="J507" s="21"/>
      <c r="K507" s="22"/>
    </row>
    <row r="508" spans="1:11">
      <c r="A508" s="20"/>
      <c r="B508" s="20"/>
      <c r="C508" s="24"/>
      <c r="D508" s="20"/>
      <c r="E508" s="20"/>
      <c r="F508" s="23"/>
      <c r="G508" s="20"/>
      <c r="H508" s="20"/>
      <c r="I508" s="23"/>
      <c r="J508" s="21"/>
      <c r="K508" s="22"/>
    </row>
    <row r="509" spans="1:11">
      <c r="A509" s="20"/>
      <c r="B509" s="20"/>
      <c r="C509" s="24"/>
      <c r="D509" s="20"/>
      <c r="E509" s="20"/>
      <c r="F509" s="23"/>
      <c r="G509" s="20"/>
      <c r="H509" s="20"/>
      <c r="I509" s="23"/>
      <c r="J509" s="21"/>
      <c r="K509" s="22"/>
    </row>
    <row r="510" spans="1:11">
      <c r="A510" s="20"/>
      <c r="B510" s="20"/>
      <c r="C510" s="24"/>
      <c r="D510" s="20"/>
      <c r="E510" s="20"/>
      <c r="F510" s="23"/>
      <c r="G510" s="20"/>
      <c r="H510" s="20"/>
      <c r="I510" s="23"/>
      <c r="J510" s="21"/>
      <c r="K510" s="22"/>
    </row>
    <row r="511" spans="1:11">
      <c r="A511" s="20"/>
      <c r="B511" s="20"/>
      <c r="C511" s="24"/>
      <c r="D511" s="20"/>
      <c r="E511" s="20"/>
      <c r="F511" s="23"/>
      <c r="G511" s="20"/>
      <c r="H511" s="20"/>
      <c r="I511" s="23"/>
      <c r="J511" s="21"/>
      <c r="K511" s="22"/>
    </row>
    <row r="512" spans="1:11">
      <c r="A512" s="20"/>
      <c r="B512" s="20"/>
      <c r="C512" s="24"/>
      <c r="D512" s="20"/>
      <c r="E512" s="20"/>
      <c r="F512" s="23"/>
      <c r="G512" s="20"/>
      <c r="H512" s="20"/>
      <c r="I512" s="23"/>
      <c r="J512" s="21"/>
      <c r="K512" s="22"/>
    </row>
    <row r="513" spans="1:11">
      <c r="A513" s="20"/>
      <c r="B513" s="20"/>
      <c r="C513" s="24"/>
      <c r="D513" s="20"/>
      <c r="E513" s="20"/>
      <c r="F513" s="23"/>
      <c r="G513" s="20"/>
      <c r="H513" s="20"/>
      <c r="I513" s="23"/>
      <c r="J513" s="21"/>
      <c r="K513" s="22"/>
    </row>
    <row r="514" spans="1:11">
      <c r="A514" s="20"/>
      <c r="B514" s="20"/>
      <c r="C514" s="24"/>
      <c r="D514" s="20"/>
      <c r="E514" s="20"/>
      <c r="F514" s="23"/>
      <c r="G514" s="20"/>
      <c r="H514" s="20"/>
      <c r="I514" s="23"/>
      <c r="J514" s="21"/>
      <c r="K514" s="22"/>
    </row>
    <row r="515" spans="1:11">
      <c r="A515" s="20"/>
      <c r="B515" s="20"/>
      <c r="C515" s="24"/>
      <c r="D515" s="20"/>
      <c r="E515" s="20"/>
      <c r="F515" s="23"/>
      <c r="G515" s="20"/>
      <c r="H515" s="20"/>
      <c r="I515" s="23"/>
      <c r="J515" s="21"/>
      <c r="K515" s="22"/>
    </row>
    <row r="516" spans="1:11">
      <c r="A516" s="20"/>
      <c r="B516" s="20"/>
      <c r="C516" s="24"/>
      <c r="D516" s="20"/>
      <c r="E516" s="20"/>
      <c r="F516" s="23"/>
      <c r="G516" s="20"/>
      <c r="H516" s="20"/>
      <c r="I516" s="23"/>
      <c r="J516" s="21"/>
      <c r="K516" s="22"/>
    </row>
    <row r="517" spans="1:11">
      <c r="A517" s="20"/>
      <c r="B517" s="20"/>
      <c r="C517" s="24"/>
      <c r="D517" s="20"/>
      <c r="E517" s="20"/>
      <c r="F517" s="23"/>
      <c r="G517" s="20"/>
      <c r="H517" s="20"/>
      <c r="I517" s="23"/>
      <c r="J517" s="21"/>
      <c r="K517" s="22"/>
    </row>
    <row r="518" spans="1:11">
      <c r="A518" s="20"/>
      <c r="B518" s="20"/>
      <c r="C518" s="24"/>
      <c r="D518" s="20"/>
      <c r="E518" s="20"/>
      <c r="F518" s="23"/>
      <c r="G518" s="20"/>
      <c r="H518" s="20"/>
      <c r="I518" s="23"/>
      <c r="J518" s="21"/>
      <c r="K518" s="22"/>
    </row>
    <row r="519" spans="1:11">
      <c r="A519" s="20"/>
      <c r="B519" s="20"/>
      <c r="C519" s="24"/>
      <c r="D519" s="20"/>
      <c r="E519" s="20"/>
      <c r="F519" s="23"/>
      <c r="G519" s="20"/>
      <c r="H519" s="20"/>
      <c r="I519" s="23"/>
      <c r="J519" s="21"/>
      <c r="K519" s="22"/>
    </row>
    <row r="520" spans="1:11">
      <c r="A520" s="20"/>
      <c r="B520" s="20"/>
      <c r="C520" s="24"/>
      <c r="D520" s="20"/>
      <c r="E520" s="20"/>
      <c r="F520" s="23"/>
      <c r="G520" s="20"/>
      <c r="H520" s="20"/>
      <c r="I520" s="23"/>
      <c r="J520" s="21"/>
      <c r="K520" s="22"/>
    </row>
    <row r="521" spans="1:11">
      <c r="A521" s="20"/>
      <c r="B521" s="20"/>
      <c r="C521" s="24"/>
      <c r="D521" s="20"/>
      <c r="E521" s="20"/>
      <c r="F521" s="23"/>
      <c r="G521" s="20"/>
      <c r="H521" s="20"/>
      <c r="I521" s="23"/>
      <c r="J521" s="21"/>
      <c r="K521" s="22"/>
    </row>
    <row r="522" spans="1:11">
      <c r="A522" s="20"/>
      <c r="B522" s="20"/>
      <c r="C522" s="24"/>
      <c r="D522" s="20"/>
      <c r="E522" s="20"/>
      <c r="F522" s="23"/>
      <c r="G522" s="20"/>
      <c r="H522" s="20"/>
      <c r="I522" s="23"/>
      <c r="J522" s="21"/>
      <c r="K522" s="22"/>
    </row>
    <row r="523" spans="1:11">
      <c r="A523" s="20"/>
      <c r="B523" s="20"/>
      <c r="C523" s="24"/>
      <c r="D523" s="20"/>
      <c r="E523" s="20"/>
      <c r="F523" s="23"/>
      <c r="G523" s="20"/>
      <c r="H523" s="20"/>
      <c r="I523" s="23"/>
      <c r="J523" s="21"/>
      <c r="K523" s="22"/>
    </row>
    <row r="524" spans="1:11">
      <c r="A524" s="20"/>
      <c r="B524" s="20"/>
      <c r="C524" s="24"/>
      <c r="D524" s="20"/>
      <c r="E524" s="20"/>
      <c r="F524" s="23"/>
      <c r="G524" s="20"/>
      <c r="H524" s="20"/>
      <c r="I524" s="23"/>
      <c r="J524" s="21"/>
      <c r="K524" s="22"/>
    </row>
    <row r="525" spans="1:11">
      <c r="A525" s="20"/>
      <c r="B525" s="20"/>
      <c r="C525" s="24"/>
      <c r="D525" s="20"/>
      <c r="E525" s="20"/>
      <c r="F525" s="23"/>
      <c r="G525" s="20"/>
      <c r="H525" s="20"/>
      <c r="I525" s="23"/>
      <c r="J525" s="21"/>
      <c r="K525" s="22"/>
    </row>
    <row r="526" spans="1:11">
      <c r="A526" s="20"/>
      <c r="B526" s="20"/>
      <c r="C526" s="24"/>
      <c r="D526" s="20"/>
      <c r="E526" s="20"/>
      <c r="F526" s="23"/>
      <c r="G526" s="20"/>
      <c r="H526" s="20"/>
      <c r="I526" s="23"/>
      <c r="J526" s="21"/>
      <c r="K526" s="22"/>
    </row>
    <row r="527" spans="1:11">
      <c r="A527" s="20"/>
      <c r="B527" s="20"/>
      <c r="C527" s="24"/>
      <c r="D527" s="20"/>
      <c r="E527" s="20"/>
      <c r="F527" s="23"/>
      <c r="G527" s="20"/>
      <c r="H527" s="20"/>
      <c r="I527" s="23"/>
      <c r="J527" s="21"/>
      <c r="K527" s="22"/>
    </row>
    <row r="528" spans="1:11">
      <c r="A528" s="20"/>
      <c r="B528" s="20"/>
      <c r="C528" s="24"/>
      <c r="D528" s="20"/>
      <c r="E528" s="20"/>
      <c r="F528" s="23"/>
      <c r="G528" s="20"/>
      <c r="H528" s="20"/>
      <c r="I528" s="23"/>
      <c r="J528" s="21"/>
      <c r="K528" s="22"/>
    </row>
    <row r="529" spans="1:11">
      <c r="A529" s="20"/>
      <c r="B529" s="20"/>
      <c r="C529" s="24"/>
      <c r="D529" s="20"/>
      <c r="E529" s="20"/>
      <c r="F529" s="23"/>
      <c r="G529" s="20"/>
      <c r="H529" s="20"/>
      <c r="I529" s="23"/>
      <c r="J529" s="21"/>
      <c r="K529" s="22"/>
    </row>
    <row r="530" spans="1:11">
      <c r="A530" s="20"/>
      <c r="B530" s="20"/>
      <c r="C530" s="24"/>
      <c r="D530" s="20"/>
      <c r="E530" s="20"/>
      <c r="F530" s="23"/>
      <c r="G530" s="20"/>
      <c r="H530" s="20"/>
      <c r="I530" s="23"/>
      <c r="J530" s="21"/>
      <c r="K530" s="22"/>
    </row>
    <row r="531" spans="1:11">
      <c r="A531" s="20"/>
      <c r="B531" s="20"/>
      <c r="C531" s="24"/>
      <c r="D531" s="20"/>
      <c r="E531" s="20"/>
      <c r="F531" s="23"/>
      <c r="G531" s="20"/>
      <c r="H531" s="20"/>
      <c r="I531" s="23"/>
      <c r="J531" s="21"/>
      <c r="K531" s="22"/>
    </row>
    <row r="532" spans="1:11">
      <c r="A532" s="20"/>
      <c r="B532" s="20"/>
      <c r="C532" s="24"/>
      <c r="D532" s="20"/>
      <c r="E532" s="20"/>
      <c r="F532" s="23"/>
      <c r="G532" s="20"/>
      <c r="H532" s="20"/>
      <c r="I532" s="23"/>
      <c r="J532" s="21"/>
      <c r="K532" s="22"/>
    </row>
    <row r="533" spans="1:11">
      <c r="A533" s="20"/>
      <c r="B533" s="20"/>
      <c r="C533" s="24"/>
      <c r="D533" s="20"/>
      <c r="E533" s="20"/>
      <c r="F533" s="23"/>
      <c r="G533" s="20"/>
      <c r="H533" s="20"/>
      <c r="I533" s="23"/>
      <c r="J533" s="21"/>
      <c r="K533" s="22"/>
    </row>
    <row r="534" spans="1:11">
      <c r="A534" s="20"/>
      <c r="B534" s="20"/>
      <c r="C534" s="24"/>
      <c r="D534" s="20"/>
      <c r="E534" s="20"/>
      <c r="F534" s="23"/>
      <c r="G534" s="20"/>
      <c r="H534" s="20"/>
      <c r="I534" s="23"/>
      <c r="J534" s="21"/>
      <c r="K534" s="22"/>
    </row>
    <row r="535" spans="1:11">
      <c r="A535" s="20"/>
      <c r="B535" s="20"/>
      <c r="C535" s="24"/>
      <c r="D535" s="20"/>
      <c r="E535" s="20"/>
      <c r="F535" s="23"/>
      <c r="G535" s="20"/>
      <c r="H535" s="20"/>
      <c r="I535" s="23"/>
      <c r="J535" s="21"/>
      <c r="K535" s="22"/>
    </row>
    <row r="536" spans="1:11">
      <c r="A536" s="20"/>
      <c r="B536" s="20"/>
      <c r="C536" s="24"/>
      <c r="D536" s="20"/>
      <c r="E536" s="20"/>
      <c r="F536" s="23"/>
      <c r="G536" s="20"/>
      <c r="H536" s="20"/>
      <c r="I536" s="23"/>
      <c r="J536" s="21"/>
      <c r="K536" s="22"/>
    </row>
    <row r="537" spans="1:11">
      <c r="A537" s="20"/>
      <c r="B537" s="20"/>
      <c r="C537" s="24"/>
      <c r="D537" s="20"/>
      <c r="E537" s="20"/>
      <c r="F537" s="23"/>
      <c r="G537" s="20"/>
      <c r="H537" s="20"/>
      <c r="I537" s="23"/>
      <c r="J537" s="21"/>
      <c r="K537" s="22"/>
    </row>
    <row r="538" spans="1:11">
      <c r="A538" s="20"/>
      <c r="B538" s="20"/>
      <c r="C538" s="24"/>
      <c r="D538" s="20"/>
      <c r="E538" s="20"/>
      <c r="F538" s="23"/>
      <c r="G538" s="20"/>
      <c r="H538" s="20"/>
      <c r="I538" s="23"/>
      <c r="J538" s="21"/>
      <c r="K538" s="22"/>
    </row>
    <row r="539" spans="1:11">
      <c r="A539" s="20"/>
      <c r="B539" s="20"/>
      <c r="C539" s="24"/>
      <c r="D539" s="20"/>
      <c r="E539" s="20"/>
      <c r="F539" s="23"/>
      <c r="G539" s="20"/>
      <c r="H539" s="20"/>
      <c r="I539" s="23"/>
      <c r="J539" s="21"/>
      <c r="K539" s="22"/>
    </row>
    <row r="540" spans="1:11">
      <c r="A540" s="20"/>
      <c r="B540" s="20"/>
      <c r="C540" s="24"/>
      <c r="D540" s="20"/>
      <c r="E540" s="20"/>
      <c r="F540" s="23"/>
      <c r="G540" s="20"/>
      <c r="H540" s="20"/>
      <c r="I540" s="23"/>
      <c r="J540" s="21"/>
      <c r="K540" s="22"/>
    </row>
    <row r="541" spans="1:11">
      <c r="A541" s="20"/>
      <c r="B541" s="20"/>
      <c r="C541" s="24"/>
      <c r="D541" s="20"/>
      <c r="E541" s="20"/>
      <c r="F541" s="23"/>
      <c r="G541" s="20"/>
      <c r="H541" s="20"/>
      <c r="I541" s="23"/>
      <c r="J541" s="21"/>
      <c r="K541" s="22"/>
    </row>
    <row r="542" spans="1:11">
      <c r="A542" s="20"/>
      <c r="B542" s="20"/>
      <c r="C542" s="24"/>
      <c r="D542" s="20"/>
      <c r="E542" s="20"/>
      <c r="F542" s="23"/>
      <c r="G542" s="20"/>
      <c r="H542" s="20"/>
      <c r="I542" s="23"/>
      <c r="J542" s="21"/>
      <c r="K542" s="22"/>
    </row>
    <row r="543" spans="1:11">
      <c r="A543" s="20"/>
      <c r="B543" s="20"/>
      <c r="C543" s="24"/>
      <c r="D543" s="20"/>
      <c r="E543" s="20"/>
      <c r="F543" s="23"/>
      <c r="G543" s="20"/>
      <c r="H543" s="20"/>
      <c r="I543" s="23"/>
      <c r="J543" s="21"/>
      <c r="K543" s="22"/>
    </row>
    <row r="544" spans="1:11">
      <c r="A544" s="20"/>
      <c r="B544" s="20"/>
      <c r="C544" s="24"/>
      <c r="D544" s="20"/>
      <c r="E544" s="20"/>
      <c r="F544" s="23"/>
      <c r="G544" s="20"/>
      <c r="H544" s="20"/>
      <c r="I544" s="23"/>
      <c r="J544" s="21"/>
      <c r="K544" s="22"/>
    </row>
    <row r="545" spans="1:11">
      <c r="A545" s="20"/>
      <c r="B545" s="20"/>
      <c r="C545" s="24"/>
      <c r="D545" s="20"/>
      <c r="E545" s="20"/>
      <c r="F545" s="23"/>
      <c r="G545" s="20"/>
      <c r="H545" s="20"/>
      <c r="I545" s="23"/>
      <c r="J545" s="21"/>
      <c r="K545" s="22"/>
    </row>
    <row r="546" spans="1:11">
      <c r="A546" s="20"/>
      <c r="B546" s="20"/>
      <c r="C546" s="24"/>
      <c r="D546" s="20"/>
      <c r="E546" s="20"/>
      <c r="F546" s="23"/>
      <c r="G546" s="20"/>
      <c r="H546" s="20"/>
      <c r="I546" s="23"/>
      <c r="J546" s="21"/>
      <c r="K546" s="22"/>
    </row>
    <row r="547" spans="1:11">
      <c r="A547" s="20"/>
      <c r="B547" s="20"/>
      <c r="C547" s="24"/>
      <c r="D547" s="20"/>
      <c r="E547" s="20"/>
      <c r="F547" s="23"/>
      <c r="G547" s="20"/>
      <c r="H547" s="20"/>
      <c r="I547" s="23"/>
      <c r="J547" s="21"/>
      <c r="K547" s="22"/>
    </row>
    <row r="548" spans="1:11">
      <c r="A548" s="20"/>
      <c r="B548" s="20"/>
      <c r="C548" s="24"/>
      <c r="D548" s="20"/>
      <c r="E548" s="20"/>
      <c r="F548" s="23"/>
      <c r="G548" s="20"/>
      <c r="H548" s="20"/>
      <c r="I548" s="23"/>
      <c r="J548" s="21"/>
      <c r="K548" s="22"/>
    </row>
    <row r="549" spans="1:11">
      <c r="A549" s="20"/>
      <c r="B549" s="20"/>
      <c r="C549" s="24"/>
      <c r="D549" s="20"/>
      <c r="E549" s="20"/>
      <c r="F549" s="23"/>
      <c r="G549" s="20"/>
      <c r="H549" s="20"/>
      <c r="I549" s="23"/>
      <c r="J549" s="21"/>
      <c r="K549" s="22"/>
    </row>
    <row r="550" spans="1:11">
      <c r="A550" s="20"/>
      <c r="B550" s="20"/>
      <c r="C550" s="24"/>
      <c r="D550" s="20"/>
      <c r="E550" s="20"/>
      <c r="F550" s="23"/>
      <c r="G550" s="20"/>
      <c r="H550" s="20"/>
      <c r="I550" s="23"/>
      <c r="J550" s="21"/>
      <c r="K550" s="22"/>
    </row>
    <row r="551" spans="1:11">
      <c r="A551" s="20"/>
      <c r="B551" s="20"/>
      <c r="C551" s="24"/>
      <c r="D551" s="20"/>
      <c r="E551" s="20"/>
      <c r="F551" s="23"/>
      <c r="G551" s="20"/>
      <c r="H551" s="20"/>
      <c r="I551" s="23"/>
      <c r="J551" s="21"/>
      <c r="K551" s="22"/>
    </row>
    <row r="552" spans="1:11">
      <c r="A552" s="20"/>
      <c r="B552" s="20"/>
      <c r="C552" s="24"/>
      <c r="D552" s="20"/>
      <c r="E552" s="20"/>
      <c r="F552" s="23"/>
      <c r="G552" s="20"/>
      <c r="H552" s="20"/>
      <c r="I552" s="23"/>
      <c r="J552" s="21"/>
      <c r="K552" s="22"/>
    </row>
    <row r="553" spans="1:11">
      <c r="A553" s="20"/>
      <c r="B553" s="20"/>
      <c r="C553" s="24"/>
      <c r="D553" s="20"/>
      <c r="E553" s="20"/>
      <c r="F553" s="23"/>
      <c r="G553" s="20"/>
      <c r="H553" s="20"/>
      <c r="I553" s="23"/>
      <c r="J553" s="21"/>
      <c r="K553" s="22"/>
    </row>
    <row r="554" spans="1:11">
      <c r="A554" s="20"/>
      <c r="B554" s="20"/>
      <c r="C554" s="24"/>
      <c r="D554" s="20"/>
      <c r="E554" s="20"/>
      <c r="F554" s="23"/>
      <c r="G554" s="20"/>
      <c r="H554" s="20"/>
      <c r="I554" s="23"/>
      <c r="J554" s="21"/>
      <c r="K554" s="22"/>
    </row>
    <row r="555" spans="1:11">
      <c r="A555" s="20"/>
      <c r="B555" s="20"/>
      <c r="C555" s="24"/>
      <c r="D555" s="20"/>
      <c r="E555" s="20"/>
      <c r="F555" s="23"/>
      <c r="G555" s="20"/>
      <c r="H555" s="20"/>
      <c r="I555" s="23"/>
      <c r="J555" s="21"/>
      <c r="K555" s="22"/>
    </row>
    <row r="556" spans="1:11">
      <c r="A556" s="20"/>
      <c r="B556" s="20"/>
      <c r="C556" s="24"/>
      <c r="D556" s="20"/>
      <c r="E556" s="20"/>
      <c r="F556" s="23"/>
      <c r="G556" s="20"/>
      <c r="H556" s="20"/>
      <c r="I556" s="23"/>
      <c r="J556" s="21"/>
      <c r="K556" s="22"/>
    </row>
    <row r="557" spans="1:11">
      <c r="A557" s="20"/>
      <c r="B557" s="20"/>
      <c r="C557" s="24"/>
      <c r="D557" s="20"/>
      <c r="E557" s="20"/>
      <c r="F557" s="23"/>
      <c r="G557" s="20"/>
      <c r="H557" s="20"/>
      <c r="I557" s="23"/>
      <c r="J557" s="21"/>
      <c r="K557" s="22"/>
    </row>
    <row r="558" spans="1:11">
      <c r="A558" s="20"/>
      <c r="B558" s="20"/>
      <c r="C558" s="24"/>
      <c r="D558" s="20"/>
      <c r="E558" s="20"/>
      <c r="F558" s="23"/>
      <c r="G558" s="20"/>
      <c r="H558" s="20"/>
      <c r="I558" s="23"/>
      <c r="J558" s="21"/>
      <c r="K558" s="22"/>
    </row>
    <row r="559" spans="1:11">
      <c r="A559" s="20"/>
      <c r="B559" s="20"/>
      <c r="C559" s="24"/>
      <c r="D559" s="20"/>
      <c r="E559" s="20"/>
      <c r="F559" s="23"/>
      <c r="G559" s="20"/>
      <c r="H559" s="20"/>
      <c r="I559" s="23"/>
      <c r="J559" s="21"/>
      <c r="K559" s="22"/>
    </row>
    <row r="560" spans="1:11">
      <c r="A560" s="20"/>
      <c r="B560" s="20"/>
      <c r="C560" s="24"/>
      <c r="D560" s="20"/>
      <c r="E560" s="20"/>
      <c r="F560" s="23"/>
      <c r="G560" s="20"/>
      <c r="H560" s="20"/>
      <c r="I560" s="23"/>
      <c r="J560" s="21"/>
      <c r="K560" s="22"/>
    </row>
    <row r="561" spans="1:11">
      <c r="A561" s="20"/>
      <c r="B561" s="20"/>
      <c r="C561" s="24"/>
      <c r="D561" s="20"/>
      <c r="E561" s="20"/>
      <c r="F561" s="23"/>
      <c r="G561" s="20"/>
      <c r="H561" s="20"/>
      <c r="I561" s="23"/>
      <c r="J561" s="21"/>
      <c r="K561" s="22"/>
    </row>
    <row r="562" spans="1:11">
      <c r="A562" s="20"/>
      <c r="B562" s="20"/>
      <c r="C562" s="24"/>
      <c r="D562" s="20"/>
      <c r="E562" s="20"/>
      <c r="F562" s="23"/>
      <c r="G562" s="20"/>
      <c r="H562" s="20"/>
      <c r="I562" s="23"/>
      <c r="J562" s="21"/>
      <c r="K562" s="22"/>
    </row>
    <row r="563" spans="1:11">
      <c r="A563" s="20"/>
      <c r="B563" s="20"/>
      <c r="C563" s="24"/>
      <c r="D563" s="20"/>
      <c r="E563" s="20"/>
      <c r="F563" s="23"/>
      <c r="G563" s="20"/>
      <c r="H563" s="20"/>
      <c r="I563" s="23"/>
      <c r="J563" s="21"/>
      <c r="K563" s="22"/>
    </row>
    <row r="564" spans="1:11">
      <c r="A564" s="20"/>
      <c r="B564" s="20"/>
      <c r="C564" s="24"/>
      <c r="D564" s="20"/>
      <c r="E564" s="20"/>
      <c r="F564" s="23"/>
      <c r="G564" s="20"/>
      <c r="H564" s="20"/>
      <c r="I564" s="23"/>
      <c r="J564" s="21"/>
      <c r="K564" s="22"/>
    </row>
    <row r="565" spans="1:11">
      <c r="A565" s="20"/>
      <c r="B565" s="20"/>
      <c r="C565" s="24"/>
      <c r="D565" s="20"/>
      <c r="E565" s="20"/>
      <c r="F565" s="23"/>
      <c r="G565" s="20"/>
      <c r="H565" s="20"/>
      <c r="I565" s="23"/>
      <c r="J565" s="21"/>
      <c r="K565" s="22"/>
    </row>
    <row r="566" spans="1:11">
      <c r="A566" s="20"/>
      <c r="B566" s="20"/>
      <c r="C566" s="24"/>
      <c r="D566" s="20"/>
      <c r="E566" s="20"/>
      <c r="F566" s="23"/>
      <c r="G566" s="20"/>
      <c r="H566" s="20"/>
      <c r="I566" s="23"/>
      <c r="J566" s="21"/>
      <c r="K566" s="22"/>
    </row>
    <row r="567" spans="1:11">
      <c r="A567" s="20"/>
      <c r="B567" s="20"/>
      <c r="C567" s="24"/>
      <c r="D567" s="20"/>
      <c r="E567" s="20"/>
      <c r="F567" s="23"/>
      <c r="G567" s="20"/>
      <c r="H567" s="20"/>
      <c r="I567" s="23"/>
      <c r="J567" s="21"/>
      <c r="K567" s="22"/>
    </row>
    <row r="568" spans="1:11">
      <c r="A568" s="20"/>
      <c r="B568" s="20"/>
      <c r="C568" s="24"/>
      <c r="D568" s="20"/>
      <c r="E568" s="20"/>
      <c r="F568" s="23"/>
      <c r="G568" s="20"/>
      <c r="H568" s="20"/>
      <c r="I568" s="23"/>
      <c r="J568" s="21"/>
      <c r="K568" s="22"/>
    </row>
    <row r="569" spans="1:1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</row>
    <row r="570" spans="1:1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</row>
    <row r="571" spans="1:1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</row>
    <row r="572" spans="1:1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</row>
    <row r="573" spans="1:1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</row>
    <row r="574" spans="1:1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</row>
    <row r="575" spans="1:1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</row>
    <row r="576" spans="1:1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</row>
    <row r="577" spans="1:1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</row>
    <row r="578" spans="1:1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</row>
    <row r="579" spans="1:1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</row>
    <row r="580" spans="1:1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</row>
    <row r="581" spans="1:1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</row>
    <row r="582" spans="1:1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</row>
    <row r="583" spans="1:1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</row>
    <row r="584" spans="1:1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</row>
    <row r="585" spans="1:1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</row>
    <row r="586" spans="1:1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</row>
    <row r="587" spans="1:1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</row>
    <row r="588" spans="1:1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</row>
    <row r="589" spans="1:1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</row>
    <row r="590" spans="1:1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</row>
    <row r="591" spans="1:1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</row>
    <row r="592" spans="1:1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</row>
    <row r="593" spans="1:1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</row>
    <row r="594" spans="1:1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</row>
    <row r="595" spans="1:1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</row>
    <row r="596" spans="1:1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</row>
    <row r="597" spans="1:1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</row>
    <row r="598" spans="1:1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</row>
    <row r="599" spans="1:1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</row>
    <row r="600" spans="1:1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</row>
    <row r="601" spans="1:1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</row>
    <row r="602" spans="1:1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</row>
    <row r="603" spans="1:1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</row>
    <row r="604" spans="1:1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</row>
    <row r="605" spans="1:1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</row>
    <row r="606" spans="1:1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</row>
    <row r="607" spans="1:1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</row>
    <row r="608" spans="1:1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</row>
    <row r="609" spans="1:1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</row>
    <row r="610" spans="1:1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</row>
    <row r="611" spans="1: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</row>
    <row r="612" spans="1:1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</row>
    <row r="613" spans="1:1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</row>
    <row r="614" spans="1:1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</row>
    <row r="615" spans="1:1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C35" sqref="C35"/>
    </sheetView>
  </sheetViews>
  <sheetFormatPr defaultRowHeight="15"/>
  <cols>
    <col min="2" max="2" width="14.42578125" customWidth="1"/>
    <col min="3" max="3" width="11.42578125" customWidth="1"/>
    <col min="4" max="4" width="10.42578125" customWidth="1"/>
    <col min="5" max="5" width="12" bestFit="1" customWidth="1"/>
    <col min="6" max="6" width="12.28515625" customWidth="1"/>
    <col min="8" max="8" width="12" bestFit="1" customWidth="1"/>
    <col min="9" max="9" width="11.7109375" customWidth="1"/>
    <col min="11" max="11" width="10.28515625" customWidth="1"/>
  </cols>
  <sheetData>
    <row r="1" spans="1:11">
      <c r="B1" s="1" t="s">
        <v>26</v>
      </c>
      <c r="D1" s="1" t="s">
        <v>25</v>
      </c>
    </row>
    <row r="2" spans="1:11">
      <c r="E2" t="s">
        <v>27</v>
      </c>
    </row>
    <row r="3" spans="1:11">
      <c r="E3" t="s">
        <v>28</v>
      </c>
    </row>
    <row r="4" spans="1:11">
      <c r="D4" s="7"/>
      <c r="E4" t="s">
        <v>34</v>
      </c>
    </row>
    <row r="5" spans="1:11">
      <c r="D5" s="4"/>
      <c r="E5" t="s">
        <v>24</v>
      </c>
    </row>
    <row r="6" spans="1:11">
      <c r="D6" s="9"/>
      <c r="E6" t="s">
        <v>35</v>
      </c>
    </row>
    <row r="8" spans="1:11" ht="19.5">
      <c r="B8" s="2" t="s">
        <v>11</v>
      </c>
    </row>
    <row r="9" spans="1:11">
      <c r="C9" t="s">
        <v>5</v>
      </c>
      <c r="E9" t="s">
        <v>4</v>
      </c>
    </row>
    <row r="10" spans="1:11" ht="18.75">
      <c r="A10" t="s">
        <v>30</v>
      </c>
      <c r="B10" t="s">
        <v>0</v>
      </c>
      <c r="C10" t="s">
        <v>1</v>
      </c>
      <c r="D10" t="s">
        <v>29</v>
      </c>
      <c r="E10" t="s">
        <v>2</v>
      </c>
      <c r="F10" t="s">
        <v>3</v>
      </c>
      <c r="G10" t="s">
        <v>33</v>
      </c>
      <c r="H10" t="s">
        <v>8</v>
      </c>
      <c r="I10" t="s">
        <v>9</v>
      </c>
      <c r="J10" t="s">
        <v>36</v>
      </c>
    </row>
    <row r="11" spans="1:11">
      <c r="A11" t="s">
        <v>31</v>
      </c>
      <c r="D11" s="6">
        <f>6.285*10^-5</f>
        <v>6.285000000000001E-5</v>
      </c>
      <c r="E11" s="5">
        <f>B18/E35</f>
        <v>5.4708994708994703E-5</v>
      </c>
      <c r="F11" s="11">
        <f>1000*((D11/E$11)-1)</f>
        <v>148.80560928433306</v>
      </c>
      <c r="G11" s="6">
        <v>4.1999999999999997E-3</v>
      </c>
      <c r="H11" s="8">
        <f>0.0032*10^-5</f>
        <v>3.2000000000000002E-8</v>
      </c>
      <c r="I11" s="10">
        <f>F11/1000*C$35/(C$35-E$35)*(1-EXP((E$35-C$35)*J11))-EXP(-C$35*J11)+1</f>
        <v>1.8998783196960689E-3</v>
      </c>
      <c r="J11">
        <v>180</v>
      </c>
      <c r="K11" s="16"/>
    </row>
    <row r="12" spans="1:11">
      <c r="A12" t="s">
        <v>32</v>
      </c>
      <c r="D12" s="6">
        <f>6.306*10^-5</f>
        <v>6.3060000000000009E-5</v>
      </c>
      <c r="F12" s="11">
        <f>1000*((D12/E$11)-1)</f>
        <v>152.64410058027102</v>
      </c>
      <c r="G12" s="6">
        <v>1.0500000000000001E-2</v>
      </c>
      <c r="H12" s="6">
        <f>0.01506*10^-5</f>
        <v>1.5060000000000001E-7</v>
      </c>
      <c r="I12" s="10">
        <f>F12/1000*C$35/(C$35-E$35)*(1-EXP((E$35-C$35)*J12))-EXP(-C$35*J12)+1</f>
        <v>8.9224974123870426E-3</v>
      </c>
      <c r="J12">
        <v>845</v>
      </c>
      <c r="K12" s="16"/>
    </row>
    <row r="14" spans="1:11">
      <c r="F14" s="13"/>
    </row>
    <row r="15" spans="1:11" ht="19.5">
      <c r="B15" s="2" t="s">
        <v>12</v>
      </c>
    </row>
    <row r="16" spans="1:11">
      <c r="C16" t="s">
        <v>6</v>
      </c>
      <c r="E16" t="s">
        <v>10</v>
      </c>
    </row>
    <row r="17" spans="2:6" ht="18.75">
      <c r="B17" s="3" t="s">
        <v>23</v>
      </c>
      <c r="C17" t="s">
        <v>8</v>
      </c>
      <c r="D17" t="s">
        <v>7</v>
      </c>
      <c r="E17" t="s">
        <v>9</v>
      </c>
    </row>
    <row r="18" spans="2:6">
      <c r="B18" s="4">
        <f>1.551*10^-10</f>
        <v>1.5509999999999999E-10</v>
      </c>
      <c r="C18" s="6">
        <v>3.0000000000000001E-6</v>
      </c>
      <c r="D18" s="11">
        <f>C35/B18</f>
        <v>59284.332688588009</v>
      </c>
      <c r="E18" s="10">
        <f>C18*D18</f>
        <v>0.17785299806576402</v>
      </c>
    </row>
    <row r="20" spans="2:6">
      <c r="E20" t="s">
        <v>17</v>
      </c>
      <c r="F20" t="s">
        <v>18</v>
      </c>
    </row>
    <row r="21" spans="2:6" ht="18.75">
      <c r="B21" t="s">
        <v>15</v>
      </c>
      <c r="D21" t="s">
        <v>9</v>
      </c>
    </row>
    <row r="22" spans="2:6" ht="17.25">
      <c r="B22" t="s">
        <v>16</v>
      </c>
      <c r="D22" t="s">
        <v>8</v>
      </c>
    </row>
    <row r="23" spans="2:6">
      <c r="B23" t="s">
        <v>19</v>
      </c>
    </row>
    <row r="33" spans="2:8">
      <c r="H33" t="s">
        <v>14</v>
      </c>
    </row>
    <row r="34" spans="2:8" ht="18.75">
      <c r="B34" s="3" t="s">
        <v>20</v>
      </c>
      <c r="C34" s="3" t="s">
        <v>22</v>
      </c>
      <c r="D34" s="3" t="s">
        <v>3</v>
      </c>
      <c r="E34" s="3" t="s">
        <v>21</v>
      </c>
      <c r="F34" t="s">
        <v>9</v>
      </c>
      <c r="H34" t="s">
        <v>13</v>
      </c>
    </row>
    <row r="35" spans="2:8">
      <c r="B35">
        <v>2000</v>
      </c>
      <c r="C35" s="4">
        <f>9.195*10^-6</f>
        <v>9.1949999999999992E-6</v>
      </c>
      <c r="D35" s="6">
        <v>10</v>
      </c>
      <c r="E35" s="5">
        <f>2.835*10^-6</f>
        <v>2.835E-6</v>
      </c>
      <c r="F35" s="12">
        <f>D35/1000*C$35/(C$35-E$35)*(1-EXP((E$35-C$35)*B35))-EXP(-C$35*B35)+1</f>
        <v>1.84046711000726E-2</v>
      </c>
      <c r="H35" s="12">
        <f>D35*EXP(B35*E$35)</f>
        <v>10.056861048738241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graph construction</vt:lpstr>
      <vt:lpstr>Edwards et al (1987)</vt:lpstr>
      <vt:lpstr>Fig 9.4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ian</cp:lastModifiedBy>
  <dcterms:created xsi:type="dcterms:W3CDTF">2010-10-13T12:34:33Z</dcterms:created>
  <dcterms:modified xsi:type="dcterms:W3CDTF">2011-12-28T21:07:29Z</dcterms:modified>
</cp:coreProperties>
</file>