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4"/>
  </bookViews>
  <sheets>
    <sheet name="Introduction" sheetId="1" r:id="rId1"/>
    <sheet name="Main Sheet" sheetId="2" r:id="rId2"/>
    <sheet name="LE Summary" sheetId="3" r:id="rId3"/>
    <sheet name="Life tables M" sheetId="4" r:id="rId4"/>
    <sheet name="Life Tables F" sheetId="5" r:id="rId5"/>
  </sheets>
  <definedNames/>
  <calcPr fullCalcOnLoad="1"/>
</workbook>
</file>

<file path=xl/sharedStrings.xml><?xml version="1.0" encoding="utf-8"?>
<sst xmlns="http://schemas.openxmlformats.org/spreadsheetml/2006/main" count="171" uniqueCount="142">
  <si>
    <t>Costs</t>
  </si>
  <si>
    <t>Vaccine promotion campaign</t>
  </si>
  <si>
    <t>Vaccine</t>
  </si>
  <si>
    <t>Vaccine delivery - staff time</t>
  </si>
  <si>
    <t>Influenza in HCW -absenteeism</t>
  </si>
  <si>
    <t>Effects</t>
  </si>
  <si>
    <t>Mortality in patients</t>
  </si>
  <si>
    <t>High uptake</t>
  </si>
  <si>
    <t>Low uptake</t>
  </si>
  <si>
    <t>Total costs</t>
  </si>
  <si>
    <t>Life year calculations</t>
  </si>
  <si>
    <t>Life expectancy</t>
  </si>
  <si>
    <t>Number of patients</t>
  </si>
  <si>
    <t>Life-years gained from high uptake</t>
  </si>
  <si>
    <t>Mortality reduction from high uptake</t>
  </si>
  <si>
    <t>Cost calculations</t>
  </si>
  <si>
    <t>Time per vaccination</t>
  </si>
  <si>
    <t>mins</t>
  </si>
  <si>
    <t>(recipient time)</t>
  </si>
  <si>
    <t>(staff time)</t>
  </si>
  <si>
    <t>nurses</t>
  </si>
  <si>
    <t>doctors</t>
  </si>
  <si>
    <t>Estimated staff per patient</t>
  </si>
  <si>
    <t>others</t>
  </si>
  <si>
    <t>Given to all staff</t>
  </si>
  <si>
    <t>Given by nurses</t>
  </si>
  <si>
    <t>Uptake rate</t>
  </si>
  <si>
    <t>£/hour</t>
  </si>
  <si>
    <t>Netten and Curtis</t>
  </si>
  <si>
    <t>Vaccine delivery - recipient time (doctors)</t>
  </si>
  <si>
    <t>Vaccine delivery - recipient time (nurses)</t>
  </si>
  <si>
    <t>Vaccine delivery - recipient time (others)</t>
  </si>
  <si>
    <t>Promotion cost per worker</t>
  </si>
  <si>
    <t>Odds</t>
  </si>
  <si>
    <t>Odds ratio</t>
  </si>
  <si>
    <t>Total ratio HCW/patients</t>
  </si>
  <si>
    <t>Basic setting</t>
  </si>
  <si>
    <t>Cost of workers' time</t>
  </si>
  <si>
    <t>numbers</t>
  </si>
  <si>
    <t>from Carman</t>
  </si>
  <si>
    <t>Unit cost of vaccine</t>
  </si>
  <si>
    <t>(estimate including admin time, stationery and postage)</t>
  </si>
  <si>
    <t>Subgroup</t>
  </si>
  <si>
    <t>prop</t>
  </si>
  <si>
    <t>LE</t>
  </si>
  <si>
    <t>U60M</t>
  </si>
  <si>
    <t>85+</t>
  </si>
  <si>
    <t>Total</t>
  </si>
  <si>
    <t>product</t>
  </si>
  <si>
    <t>Hours absenteeism</t>
  </si>
  <si>
    <t>vaccinated</t>
  </si>
  <si>
    <t>not vaccinated</t>
  </si>
  <si>
    <t>overall</t>
  </si>
  <si>
    <t>locum time (hours)</t>
  </si>
  <si>
    <t>locum</t>
  </si>
  <si>
    <t>locum cost (£)</t>
  </si>
  <si>
    <t>U60F</t>
  </si>
  <si>
    <t>60-74</t>
  </si>
  <si>
    <t>75-84</t>
  </si>
  <si>
    <t>locum cost multiplier</t>
  </si>
  <si>
    <t>Interim life table - England and Wales females</t>
  </si>
  <si>
    <t>http://www.gad.gov.uk/Life_Tables/docs/wltewf0103.xls</t>
  </si>
  <si>
    <t>(Accessed 20 October 2004)</t>
  </si>
  <si>
    <t>Interim life table - England and Wales males</t>
  </si>
  <si>
    <t>http://www.gad.gov.uk/Life_Tables/docs/wltewm0103.xls</t>
  </si>
  <si>
    <t>qx</t>
  </si>
  <si>
    <t>odds(qx)</t>
  </si>
  <si>
    <t>*SMR</t>
  </si>
  <si>
    <t>SMR</t>
  </si>
  <si>
    <t>disc rate</t>
  </si>
  <si>
    <t>qx adj</t>
  </si>
  <si>
    <t>surv55</t>
  </si>
  <si>
    <t>Age used</t>
  </si>
  <si>
    <t>Senior house officer</t>
  </si>
  <si>
    <t>Staff nurse, 24 hour ward</t>
  </si>
  <si>
    <t>(accessed 20 October 2004)</t>
  </si>
  <si>
    <t>Health care assistant</t>
  </si>
  <si>
    <t>proportions</t>
  </si>
  <si>
    <t>COST-EFFECTIVENESS ANALYSIS OF VACCINATION PROGRAMME</t>
  </si>
  <si>
    <t>This spreadsheet is designed to generate a cost-effectiveness analysis of</t>
  </si>
  <si>
    <t>vaccinating health care workers against influenza to prevent mortality in</t>
  </si>
  <si>
    <t>patients. It is designed for a long-term geriatric hospital setting.</t>
  </si>
  <si>
    <t>The model compares two options for vaccination uptake: High uptake</t>
  </si>
  <si>
    <t>(following a vaccination promotion campaign) and low uptake (without</t>
  </si>
  <si>
    <t>such a campaign).</t>
  </si>
  <si>
    <t>Essential inputs to the model are the rate of uptake of vaccination among</t>
  </si>
  <si>
    <t>health-care workers, and the mortality of patients in one epidemic season,</t>
  </si>
  <si>
    <t>for both high and low uptake options.</t>
  </si>
  <si>
    <t>This model does not attempt to generate a link between uptake of</t>
  </si>
  <si>
    <t>vaccination and patient mortality. Direct evidence or a full</t>
  </si>
  <si>
    <t>transmission dynamic model would be needed for such a purpose.</t>
  </si>
  <si>
    <t>Overall life expectancy</t>
  </si>
  <si>
    <t>Cells with a light yellow backgound contain the inputs to the model.</t>
  </si>
  <si>
    <t>These cells may be changed by the user.</t>
  </si>
  <si>
    <t>Basic inputs in rows 2 to 11 are as follows:</t>
  </si>
  <si>
    <t>Cell B2</t>
  </si>
  <si>
    <t>Total number of patients</t>
  </si>
  <si>
    <t>Cell B4</t>
  </si>
  <si>
    <t>Ratio of health care workers to patients</t>
  </si>
  <si>
    <t>Cells F6 to F7</t>
  </si>
  <si>
    <t>Proportion of health care workers who are doctors</t>
  </si>
  <si>
    <t>and nurses respectively, the remainder being</t>
  </si>
  <si>
    <t>classed as "others".</t>
  </si>
  <si>
    <t>Cells B11 to C11</t>
  </si>
  <si>
    <t>Vaccination uptake rate with and without promotional</t>
  </si>
  <si>
    <t>campaign.</t>
  </si>
  <si>
    <t>Inputs for cost calculations appear in rows 43 to 66 as follows:</t>
  </si>
  <si>
    <t>Cells B43 to B44</t>
  </si>
  <si>
    <t>Time taken for vaccination. Recipient time allows for</t>
  </si>
  <si>
    <t>recovery before resuming work.</t>
  </si>
  <si>
    <t>Cells B47 to C48</t>
  </si>
  <si>
    <t>Average hours absenteeism for workers vaccinated</t>
  </si>
  <si>
    <t>and non-vaccinated. It is expected that these would be</t>
  </si>
  <si>
    <t>the same with and without a vaccination programme;</t>
  </si>
  <si>
    <t>the effect of the vaccination programme on</t>
  </si>
  <si>
    <t>absenteeism is seen in the different weighted averages</t>
  </si>
  <si>
    <t>calculated in cells B49 and C49.</t>
  </si>
  <si>
    <t>Cells B59 to B61</t>
  </si>
  <si>
    <t>grades of hospital worker considered in the model.</t>
  </si>
  <si>
    <t>The total hourly employment costs for the three</t>
  </si>
  <si>
    <t>Cells B63 to B64</t>
  </si>
  <si>
    <t>The unit costs of vaccine (for 1 person) and of the</t>
  </si>
  <si>
    <t>vaccination promotion campaign (again per worker).</t>
  </si>
  <si>
    <t>Cell C66</t>
  </si>
  <si>
    <t>Locum cost multiplier. By default, the cost of replacing</t>
  </si>
  <si>
    <t>an absent worker is set to the basic employment cost</t>
  </si>
  <si>
    <t>for that worker. However, the possibility of higher costs</t>
  </si>
  <si>
    <t>is accounted for by a multiplier at this point. The</t>
  </si>
  <si>
    <t>multiplier can also be set to zero if absenteeism costs</t>
  </si>
  <si>
    <t>are to be excluded from the model.</t>
  </si>
  <si>
    <t>Finally, the effectiveness inputs are as follows:</t>
  </si>
  <si>
    <t>Cells B24 to C24</t>
  </si>
  <si>
    <t>Mortality with and without the vaccination programme.</t>
  </si>
  <si>
    <t xml:space="preserve">Note that these figures must be obtained from </t>
  </si>
  <si>
    <t>elsewhere.</t>
  </si>
  <si>
    <t>Cell B29</t>
  </si>
  <si>
    <t>This cell contains the estimated life expectancy. It is</t>
  </si>
  <si>
    <t>calculated through the other sheets. This figure can be</t>
  </si>
  <si>
    <t>replaced by any other desired estimate. If a numerical</t>
  </si>
  <si>
    <t>value is placed in this cell, the calculations on other</t>
  </si>
  <si>
    <t>sheets will not be used.</t>
  </si>
  <si>
    <t>The main working of the model is on the sheet labelled "Main Sheet".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</si>
</sst>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0.0"/>
    <numFmt numFmtId="178" formatCode="0.000000_)"/>
    <numFmt numFmtId="179" formatCode="0.0_)"/>
    <numFmt numFmtId="180" formatCode="0.00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2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172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78" fontId="5" fillId="0" borderId="0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35">
      <selection activeCell="A24" sqref="A24"/>
    </sheetView>
  </sheetViews>
  <sheetFormatPr defaultColWidth="9.140625" defaultRowHeight="12.75"/>
  <sheetData>
    <row r="1" ht="12.75">
      <c r="A1" s="2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5" ht="12.75">
      <c r="A15" s="22" t="s">
        <v>88</v>
      </c>
    </row>
    <row r="16" ht="12.75">
      <c r="A16" s="22" t="s">
        <v>89</v>
      </c>
    </row>
    <row r="17" ht="12.75">
      <c r="A17" s="22" t="s">
        <v>90</v>
      </c>
    </row>
    <row r="19" ht="12.75">
      <c r="A19" s="23" t="s">
        <v>141</v>
      </c>
    </row>
    <row r="21" spans="1:7" ht="12.75">
      <c r="A21" s="24" t="s">
        <v>92</v>
      </c>
      <c r="B21" s="24"/>
      <c r="C21" s="24"/>
      <c r="D21" s="24"/>
      <c r="E21" s="24"/>
      <c r="F21" s="24"/>
      <c r="G21" s="24"/>
    </row>
    <row r="22" ht="12.75">
      <c r="A22" t="s">
        <v>93</v>
      </c>
    </row>
    <row r="24" ht="12.75">
      <c r="A24" t="s">
        <v>94</v>
      </c>
    </row>
    <row r="26" spans="1:3" ht="12.75">
      <c r="A26" t="s">
        <v>95</v>
      </c>
      <c r="C26" t="s">
        <v>96</v>
      </c>
    </row>
    <row r="27" spans="1:3" ht="12.75">
      <c r="A27" t="s">
        <v>97</v>
      </c>
      <c r="C27" t="s">
        <v>98</v>
      </c>
    </row>
    <row r="28" spans="1:3" ht="12.75">
      <c r="A28" t="s">
        <v>99</v>
      </c>
      <c r="C28" t="s">
        <v>100</v>
      </c>
    </row>
    <row r="29" ht="12.75">
      <c r="C29" t="s">
        <v>101</v>
      </c>
    </row>
    <row r="30" ht="12.75">
      <c r="C30" t="s">
        <v>102</v>
      </c>
    </row>
    <row r="31" spans="1:3" ht="12.75">
      <c r="A31" t="s">
        <v>103</v>
      </c>
      <c r="C31" t="s">
        <v>104</v>
      </c>
    </row>
    <row r="32" ht="12.75">
      <c r="C32" t="s">
        <v>105</v>
      </c>
    </row>
    <row r="34" ht="12.75">
      <c r="A34" t="s">
        <v>106</v>
      </c>
    </row>
    <row r="36" spans="1:3" ht="12.75">
      <c r="A36" t="s">
        <v>107</v>
      </c>
      <c r="C36" t="s">
        <v>108</v>
      </c>
    </row>
    <row r="37" ht="12.75">
      <c r="C37" t="s">
        <v>109</v>
      </c>
    </row>
    <row r="38" spans="1:3" ht="12.75">
      <c r="A38" t="s">
        <v>110</v>
      </c>
      <c r="C38" t="s">
        <v>111</v>
      </c>
    </row>
    <row r="39" ht="12.75">
      <c r="C39" t="s">
        <v>112</v>
      </c>
    </row>
    <row r="40" ht="12.75">
      <c r="C40" t="s">
        <v>113</v>
      </c>
    </row>
    <row r="41" ht="12.75">
      <c r="C41" t="s">
        <v>114</v>
      </c>
    </row>
    <row r="42" ht="12.75">
      <c r="C42" t="s">
        <v>115</v>
      </c>
    </row>
    <row r="43" ht="12.75">
      <c r="C43" t="s">
        <v>116</v>
      </c>
    </row>
    <row r="44" spans="1:3" ht="12.75">
      <c r="A44" t="s">
        <v>117</v>
      </c>
      <c r="C44" t="s">
        <v>119</v>
      </c>
    </row>
    <row r="45" ht="12.75">
      <c r="C45" t="s">
        <v>118</v>
      </c>
    </row>
    <row r="46" spans="1:3" ht="12.75">
      <c r="A46" t="s">
        <v>120</v>
      </c>
      <c r="C46" t="s">
        <v>121</v>
      </c>
    </row>
    <row r="47" ht="12.75">
      <c r="C47" t="s">
        <v>122</v>
      </c>
    </row>
    <row r="48" spans="1:3" ht="12.75">
      <c r="A48" t="s">
        <v>123</v>
      </c>
      <c r="C48" t="s">
        <v>124</v>
      </c>
    </row>
    <row r="49" ht="12.75">
      <c r="C49" t="s">
        <v>125</v>
      </c>
    </row>
    <row r="50" ht="12.75">
      <c r="C50" t="s">
        <v>126</v>
      </c>
    </row>
    <row r="51" ht="12.75">
      <c r="C51" t="s">
        <v>127</v>
      </c>
    </row>
    <row r="52" ht="12.75">
      <c r="C52" t="s">
        <v>128</v>
      </c>
    </row>
    <row r="53" ht="12.75">
      <c r="C53" t="s">
        <v>129</v>
      </c>
    </row>
    <row r="55" ht="12.75">
      <c r="A55" t="s">
        <v>130</v>
      </c>
    </row>
    <row r="57" spans="1:3" ht="12.75">
      <c r="A57" t="s">
        <v>131</v>
      </c>
      <c r="C57" t="s">
        <v>132</v>
      </c>
    </row>
    <row r="58" ht="12.75">
      <c r="C58" t="s">
        <v>133</v>
      </c>
    </row>
    <row r="59" ht="12.75">
      <c r="C59" t="s">
        <v>134</v>
      </c>
    </row>
    <row r="60" spans="1:3" ht="12.75">
      <c r="A60" t="s">
        <v>135</v>
      </c>
      <c r="C60" t="s">
        <v>136</v>
      </c>
    </row>
    <row r="61" ht="12.75">
      <c r="C61" t="s">
        <v>137</v>
      </c>
    </row>
    <row r="62" ht="12.75">
      <c r="C62" t="s">
        <v>138</v>
      </c>
    </row>
    <row r="63" ht="12.75">
      <c r="C63" t="s">
        <v>139</v>
      </c>
    </row>
    <row r="64" ht="12.75">
      <c r="C64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B11" sqref="B11"/>
    </sheetView>
  </sheetViews>
  <sheetFormatPr defaultColWidth="9.140625" defaultRowHeight="12.75"/>
  <cols>
    <col min="1" max="1" width="35.00390625" style="3" customWidth="1"/>
    <col min="2" max="3" width="11.28125" style="3" customWidth="1"/>
    <col min="4" max="16384" width="9.140625" style="3" customWidth="1"/>
  </cols>
  <sheetData>
    <row r="1" ht="11.25">
      <c r="A1" s="2" t="s">
        <v>36</v>
      </c>
    </row>
    <row r="2" spans="1:2" ht="11.25">
      <c r="A2" s="3" t="s">
        <v>12</v>
      </c>
      <c r="B2" s="19">
        <f>749+688</f>
        <v>1437</v>
      </c>
    </row>
    <row r="3" ht="11.25">
      <c r="C3" s="5" t="s">
        <v>38</v>
      </c>
    </row>
    <row r="4" spans="1:3" ht="11.25">
      <c r="A4" s="3" t="s">
        <v>35</v>
      </c>
      <c r="B4" s="20">
        <f>1217/749</f>
        <v>1.6248331108144192</v>
      </c>
      <c r="C4" s="7">
        <f>B4*B$2</f>
        <v>2334.8851802403206</v>
      </c>
    </row>
    <row r="5" ht="11.25">
      <c r="F5" s="3" t="s">
        <v>77</v>
      </c>
    </row>
    <row r="6" spans="1:6" ht="11.25">
      <c r="A6" s="3" t="s">
        <v>22</v>
      </c>
      <c r="B6" s="6">
        <f>F6*$B$4</f>
        <v>0.08124165554072096</v>
      </c>
      <c r="C6" s="7">
        <f>B6*B$2</f>
        <v>116.74425901201603</v>
      </c>
      <c r="D6" s="3" t="s">
        <v>21</v>
      </c>
      <c r="F6" s="19">
        <v>0.05</v>
      </c>
    </row>
    <row r="7" spans="2:6" ht="11.25">
      <c r="B7" s="6">
        <f>F7*$B$4</f>
        <v>0.5199465954606142</v>
      </c>
      <c r="C7" s="7">
        <f>B7*B$2</f>
        <v>747.1632576769026</v>
      </c>
      <c r="D7" s="3" t="s">
        <v>20</v>
      </c>
      <c r="F7" s="19">
        <v>0.32</v>
      </c>
    </row>
    <row r="8" spans="2:6" ht="11.25">
      <c r="B8" s="6">
        <f>F8*$B$4</f>
        <v>1.0236448598130838</v>
      </c>
      <c r="C8" s="7">
        <f>B8*B$2</f>
        <v>1470.9776635514015</v>
      </c>
      <c r="D8" s="3" t="s">
        <v>23</v>
      </c>
      <c r="F8" s="4">
        <f>1-F6-F7</f>
        <v>0.6299999999999999</v>
      </c>
    </row>
    <row r="10" spans="2:3" ht="11.25">
      <c r="B10" s="3" t="s">
        <v>7</v>
      </c>
      <c r="C10" s="3" t="s">
        <v>8</v>
      </c>
    </row>
    <row r="11" spans="1:4" ht="11.25">
      <c r="A11" s="3" t="s">
        <v>26</v>
      </c>
      <c r="B11" s="19">
        <v>0.51</v>
      </c>
      <c r="C11" s="19">
        <v>0.05</v>
      </c>
      <c r="D11" s="3" t="s">
        <v>39</v>
      </c>
    </row>
    <row r="13" ht="11.25">
      <c r="A13" s="2" t="s">
        <v>0</v>
      </c>
    </row>
    <row r="14" spans="1:5" ht="11.25">
      <c r="A14" s="3" t="s">
        <v>1</v>
      </c>
      <c r="B14" s="7">
        <f>C4*B64</f>
        <v>1634.4196261682243</v>
      </c>
      <c r="C14" s="4"/>
      <c r="E14" s="2">
        <f>IF(B21&gt;C21,"Cost per life year gained","")</f>
      </c>
    </row>
    <row r="15" spans="1:5" ht="11.25">
      <c r="A15" s="3" t="s">
        <v>2</v>
      </c>
      <c r="B15" s="7">
        <f>B$11*$C$4*$B$63</f>
        <v>7847.315602269694</v>
      </c>
      <c r="C15" s="7">
        <f>C$11*$C$4*$B$63</f>
        <v>769.3446668891856</v>
      </c>
      <c r="E15" s="8">
        <f>IF(B21&gt;C21,E21/E25,"")</f>
      </c>
    </row>
    <row r="16" spans="1:3" ht="11.25">
      <c r="A16" s="3" t="s">
        <v>29</v>
      </c>
      <c r="B16" s="7">
        <f aca="true" t="shared" si="0" ref="B16:C18">B$11*$C6*($B$43/60)*$B59</f>
        <v>714.4748651535381</v>
      </c>
      <c r="C16" s="7">
        <f t="shared" si="0"/>
        <v>70.04655540720962</v>
      </c>
    </row>
    <row r="17" spans="1:3" ht="11.25">
      <c r="A17" s="3" t="s">
        <v>30</v>
      </c>
      <c r="B17" s="7">
        <f t="shared" si="0"/>
        <v>3238.952722029373</v>
      </c>
      <c r="C17" s="7">
        <f t="shared" si="0"/>
        <v>317.5443845126836</v>
      </c>
    </row>
    <row r="18" spans="1:3" ht="11.25">
      <c r="A18" s="3" t="s">
        <v>31</v>
      </c>
      <c r="B18" s="7">
        <f t="shared" si="0"/>
        <v>4501.191650467288</v>
      </c>
      <c r="C18" s="7">
        <f t="shared" si="0"/>
        <v>441.29329906542046</v>
      </c>
    </row>
    <row r="19" spans="1:3" ht="11.25">
      <c r="A19" s="3" t="s">
        <v>3</v>
      </c>
      <c r="B19" s="7">
        <f>($B4)*B$11*$B$2*($B$44/60)*$B60</f>
        <v>1686.9545427236312</v>
      </c>
      <c r="C19" s="7">
        <f>($B4)*C$11*$B$2*($B$44/60)*$B60</f>
        <v>165.3877002670227</v>
      </c>
    </row>
    <row r="20" spans="1:3" ht="11.25">
      <c r="A20" s="3" t="s">
        <v>4</v>
      </c>
      <c r="B20" s="7">
        <f>SUM(B55:B57)</f>
        <v>280825.9801682243</v>
      </c>
      <c r="C20" s="7">
        <f>SUM(C55:C57)</f>
        <v>326580.3901602136</v>
      </c>
    </row>
    <row r="21" spans="1:8" ht="11.25">
      <c r="A21" s="2" t="s">
        <v>9</v>
      </c>
      <c r="B21" s="9">
        <f>SUM(B14:B20)</f>
        <v>300449.28917703603</v>
      </c>
      <c r="C21" s="9">
        <f>SUM(C14:C20)</f>
        <v>328344.0067663551</v>
      </c>
      <c r="E21" s="10">
        <f>ABS(B21-C21)</f>
        <v>27894.717589319043</v>
      </c>
      <c r="F21" s="2" t="str">
        <f>IF(B21&gt;C21,"Additional cost of high uptake","Cost saving")</f>
        <v>Cost saving</v>
      </c>
      <c r="H21" s="18"/>
    </row>
    <row r="23" ht="11.25">
      <c r="A23" s="2" t="s">
        <v>5</v>
      </c>
    </row>
    <row r="24" spans="1:6" ht="11.25">
      <c r="A24" s="3" t="s">
        <v>6</v>
      </c>
      <c r="B24" s="19">
        <v>0.136</v>
      </c>
      <c r="C24" s="19">
        <v>0.224</v>
      </c>
      <c r="D24" s="4"/>
      <c r="E24" s="4">
        <f>C24-B24</f>
        <v>0.088</v>
      </c>
      <c r="F24" s="3" t="s">
        <v>14</v>
      </c>
    </row>
    <row r="25" spans="1:6" ht="11.25">
      <c r="A25" s="3" t="s">
        <v>33</v>
      </c>
      <c r="B25" s="11">
        <f>B24/(1-B24)</f>
        <v>0.1574074074074074</v>
      </c>
      <c r="C25" s="11">
        <f>C24/(1-C24)</f>
        <v>0.28865979381443296</v>
      </c>
      <c r="D25" s="4"/>
      <c r="E25" s="9">
        <f>E24*$B29*$B2</f>
        <v>347.79673608686727</v>
      </c>
      <c r="F25" s="2" t="s">
        <v>13</v>
      </c>
    </row>
    <row r="26" spans="1:5" ht="11.25">
      <c r="A26" s="5" t="s">
        <v>34</v>
      </c>
      <c r="B26" s="4"/>
      <c r="C26" s="11">
        <f>B25/C25</f>
        <v>0.5453042328042329</v>
      </c>
      <c r="D26" s="4"/>
      <c r="E26" s="4"/>
    </row>
    <row r="27" ht="11.25">
      <c r="A27" s="5"/>
    </row>
    <row r="28" spans="1:3" ht="11.25">
      <c r="A28" s="2" t="s">
        <v>10</v>
      </c>
      <c r="B28" s="12"/>
      <c r="C28" s="12"/>
    </row>
    <row r="29" spans="1:2" ht="11.25">
      <c r="A29" s="3" t="s">
        <v>11</v>
      </c>
      <c r="B29" s="21">
        <f>'LE Summary'!D15</f>
        <v>2.7503379522273934</v>
      </c>
    </row>
    <row r="30" ht="11.25">
      <c r="B30" s="13"/>
    </row>
    <row r="31" ht="11.25">
      <c r="B31" s="13"/>
    </row>
    <row r="32" ht="11.25">
      <c r="B32" s="13"/>
    </row>
    <row r="33" ht="11.25">
      <c r="B33" s="13"/>
    </row>
    <row r="34" ht="11.25">
      <c r="B34" s="13"/>
    </row>
    <row r="35" ht="11.25">
      <c r="B35" s="13"/>
    </row>
    <row r="36" ht="11.25">
      <c r="B36" s="13"/>
    </row>
    <row r="37" ht="11.25">
      <c r="B37" s="13"/>
    </row>
    <row r="38" ht="11.25">
      <c r="B38" s="13"/>
    </row>
    <row r="39" ht="11.25">
      <c r="B39" s="13"/>
    </row>
    <row r="40" ht="11.25">
      <c r="B40" s="13"/>
    </row>
    <row r="42" ht="11.25">
      <c r="A42" s="2" t="s">
        <v>15</v>
      </c>
    </row>
    <row r="43" spans="1:6" ht="11.25">
      <c r="A43" s="3" t="s">
        <v>16</v>
      </c>
      <c r="B43" s="19">
        <v>30</v>
      </c>
      <c r="C43" s="3" t="s">
        <v>17</v>
      </c>
      <c r="D43" s="3" t="s">
        <v>18</v>
      </c>
      <c r="F43" s="3" t="s">
        <v>24</v>
      </c>
    </row>
    <row r="44" spans="2:6" ht="11.25">
      <c r="B44" s="19">
        <v>5</v>
      </c>
      <c r="C44" s="3" t="s">
        <v>17</v>
      </c>
      <c r="D44" s="3" t="s">
        <v>19</v>
      </c>
      <c r="F44" s="3" t="s">
        <v>25</v>
      </c>
    </row>
    <row r="46" ht="11.25">
      <c r="A46" s="2" t="s">
        <v>49</v>
      </c>
    </row>
    <row r="47" spans="1:3" ht="11.25">
      <c r="A47" s="3" t="s">
        <v>50</v>
      </c>
      <c r="B47" s="19">
        <v>7</v>
      </c>
      <c r="C47" s="19">
        <v>7</v>
      </c>
    </row>
    <row r="48" spans="1:3" ht="11.25">
      <c r="A48" s="3" t="s">
        <v>51</v>
      </c>
      <c r="B48" s="19">
        <v>10</v>
      </c>
      <c r="C48" s="19">
        <v>10</v>
      </c>
    </row>
    <row r="49" spans="1:3" ht="11.25">
      <c r="A49" s="3" t="s">
        <v>52</v>
      </c>
      <c r="B49" s="4">
        <f>B11*B47+(1-B11)*B48</f>
        <v>8.47</v>
      </c>
      <c r="C49" s="4">
        <f>C11*C47+(1-C11)*C48</f>
        <v>9.85</v>
      </c>
    </row>
    <row r="51" spans="1:4" ht="11.25">
      <c r="A51" s="3" t="s">
        <v>53</v>
      </c>
      <c r="B51" s="7">
        <f aca="true" t="shared" si="1" ref="B51:C53">B$49*$C6</f>
        <v>988.8238738317758</v>
      </c>
      <c r="C51" s="7">
        <f t="shared" si="1"/>
        <v>1149.9309512683578</v>
      </c>
      <c r="D51" s="3" t="s">
        <v>21</v>
      </c>
    </row>
    <row r="52" spans="2:4" ht="11.25">
      <c r="B52" s="7">
        <f t="shared" si="1"/>
        <v>6328.472792523366</v>
      </c>
      <c r="C52" s="7">
        <f t="shared" si="1"/>
        <v>7359.55808811749</v>
      </c>
      <c r="D52" s="3" t="s">
        <v>20</v>
      </c>
    </row>
    <row r="53" spans="2:4" ht="11.25">
      <c r="B53" s="7">
        <f t="shared" si="1"/>
        <v>12459.180810280372</v>
      </c>
      <c r="C53" s="7">
        <f t="shared" si="1"/>
        <v>14489.129985981304</v>
      </c>
      <c r="D53" s="3" t="s">
        <v>23</v>
      </c>
    </row>
    <row r="55" spans="1:4" ht="11.25">
      <c r="A55" s="3" t="s">
        <v>55</v>
      </c>
      <c r="B55" s="7">
        <f aca="true" t="shared" si="2" ref="B55:C57">B51*$C59</f>
        <v>23731.77297196262</v>
      </c>
      <c r="C55" s="7">
        <f t="shared" si="2"/>
        <v>27598.34283044059</v>
      </c>
      <c r="D55" s="3" t="s">
        <v>21</v>
      </c>
    </row>
    <row r="56" spans="2:4" ht="11.25">
      <c r="B56" s="7">
        <f t="shared" si="2"/>
        <v>107584.03747289721</v>
      </c>
      <c r="C56" s="7">
        <f t="shared" si="2"/>
        <v>125112.48749799732</v>
      </c>
      <c r="D56" s="3" t="s">
        <v>20</v>
      </c>
    </row>
    <row r="57" spans="2:4" ht="11.25">
      <c r="B57" s="7">
        <f t="shared" si="2"/>
        <v>149510.16972336447</v>
      </c>
      <c r="C57" s="7">
        <f t="shared" si="2"/>
        <v>173869.55983177567</v>
      </c>
      <c r="D57" s="3" t="s">
        <v>23</v>
      </c>
    </row>
    <row r="58" spans="1:3" ht="11.25">
      <c r="A58" s="2" t="s">
        <v>37</v>
      </c>
      <c r="C58" s="3" t="s">
        <v>54</v>
      </c>
    </row>
    <row r="59" spans="1:7" ht="11.25">
      <c r="A59" s="3" t="s">
        <v>21</v>
      </c>
      <c r="B59" s="19">
        <v>24</v>
      </c>
      <c r="C59" s="7">
        <f>B59*$C$66</f>
        <v>24</v>
      </c>
      <c r="D59" s="3" t="s">
        <v>27</v>
      </c>
      <c r="E59" s="3" t="s">
        <v>28</v>
      </c>
      <c r="G59" s="3" t="s">
        <v>73</v>
      </c>
    </row>
    <row r="60" spans="1:7" ht="11.25">
      <c r="A60" s="3" t="s">
        <v>20</v>
      </c>
      <c r="B60" s="19">
        <v>17</v>
      </c>
      <c r="C60" s="7">
        <f>B60*$C$66</f>
        <v>17</v>
      </c>
      <c r="D60" s="3" t="s">
        <v>27</v>
      </c>
      <c r="E60" s="3" t="s">
        <v>75</v>
      </c>
      <c r="G60" s="3" t="s">
        <v>74</v>
      </c>
    </row>
    <row r="61" spans="1:7" ht="11.25">
      <c r="A61" s="3" t="s">
        <v>23</v>
      </c>
      <c r="B61" s="19">
        <v>12</v>
      </c>
      <c r="C61" s="7">
        <f>B61*$C$66</f>
        <v>12</v>
      </c>
      <c r="D61" s="3" t="s">
        <v>27</v>
      </c>
      <c r="G61" s="3" t="s">
        <v>76</v>
      </c>
    </row>
    <row r="63" spans="1:2" ht="11.25">
      <c r="A63" s="3" t="s">
        <v>40</v>
      </c>
      <c r="B63" s="19">
        <v>6.59</v>
      </c>
    </row>
    <row r="64" spans="1:3" ht="11.25">
      <c r="A64" s="3" t="s">
        <v>32</v>
      </c>
      <c r="B64" s="19">
        <v>0.7</v>
      </c>
      <c r="C64" s="3" t="s">
        <v>41</v>
      </c>
    </row>
    <row r="66" spans="1:3" ht="11.25">
      <c r="A66" s="3" t="s">
        <v>59</v>
      </c>
      <c r="C66" s="20">
        <v>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3" sqref="D13"/>
    </sheetView>
  </sheetViews>
  <sheetFormatPr defaultColWidth="9.140625" defaultRowHeight="12.75"/>
  <sheetData>
    <row r="1" spans="1:5" ht="12.75">
      <c r="A1" t="s">
        <v>42</v>
      </c>
      <c r="B1" t="s">
        <v>43</v>
      </c>
      <c r="C1" t="s">
        <v>44</v>
      </c>
      <c r="D1" t="s">
        <v>48</v>
      </c>
      <c r="E1" t="s">
        <v>72</v>
      </c>
    </row>
    <row r="2" spans="1:5" ht="12.75">
      <c r="A2" t="s">
        <v>45</v>
      </c>
      <c r="B2" s="24">
        <v>0.03</v>
      </c>
      <c r="C2">
        <f>'Life tables M'!K7</f>
        <v>9.103432122755635</v>
      </c>
      <c r="D2">
        <f>B2*C2</f>
        <v>0.273102963682669</v>
      </c>
      <c r="E2">
        <v>55</v>
      </c>
    </row>
    <row r="3" spans="1:5" ht="12.75">
      <c r="A3" t="s">
        <v>57</v>
      </c>
      <c r="B3" s="24">
        <v>0.28</v>
      </c>
      <c r="C3">
        <f>'Life tables M'!K20</f>
        <v>4.629061056132004</v>
      </c>
      <c r="D3">
        <f>B3*C3</f>
        <v>1.2961370957169613</v>
      </c>
      <c r="E3">
        <v>68</v>
      </c>
    </row>
    <row r="4" spans="1:5" ht="12.75">
      <c r="A4" t="s">
        <v>58</v>
      </c>
      <c r="B4" s="24">
        <v>0.4</v>
      </c>
      <c r="C4">
        <f>'Life tables M'!K32</f>
        <v>2.094187300279275</v>
      </c>
      <c r="D4">
        <f>B4*C4</f>
        <v>0.8376749201117101</v>
      </c>
      <c r="E4">
        <v>80</v>
      </c>
    </row>
    <row r="5" spans="1:5" ht="12.75">
      <c r="A5" t="s">
        <v>46</v>
      </c>
      <c r="B5" s="24">
        <v>0.26</v>
      </c>
      <c r="C5">
        <f>'Life tables M'!K37</f>
        <v>1.4887843331074837</v>
      </c>
      <c r="D5">
        <f>B5*C5</f>
        <v>0.38708392660794577</v>
      </c>
      <c r="E5">
        <v>85</v>
      </c>
    </row>
    <row r="6" spans="1:4" ht="12.75">
      <c r="A6" t="s">
        <v>47</v>
      </c>
      <c r="B6">
        <f>SUM(B2:B5)</f>
        <v>0.9700000000000001</v>
      </c>
      <c r="D6">
        <f>SUM(D2:D5)/B6</f>
        <v>2.8804112434219444</v>
      </c>
    </row>
    <row r="8" spans="1:4" ht="12.75">
      <c r="A8" t="s">
        <v>42</v>
      </c>
      <c r="B8" t="s">
        <v>43</v>
      </c>
      <c r="C8" t="s">
        <v>44</v>
      </c>
      <c r="D8" t="s">
        <v>48</v>
      </c>
    </row>
    <row r="9" spans="1:5" ht="12.75">
      <c r="A9" t="s">
        <v>56</v>
      </c>
      <c r="B9" s="24">
        <v>0.01</v>
      </c>
      <c r="C9">
        <f>'Life Tables F'!K7</f>
        <v>10.961700047573489</v>
      </c>
      <c r="D9">
        <f>B9*C9</f>
        <v>0.10961700047573489</v>
      </c>
      <c r="E9">
        <v>55</v>
      </c>
    </row>
    <row r="10" spans="1:5" ht="12.75">
      <c r="A10" t="s">
        <v>57</v>
      </c>
      <c r="B10" s="24">
        <v>0.11</v>
      </c>
      <c r="C10">
        <f>'Life Tables F'!K20</f>
        <v>6.020174290947119</v>
      </c>
      <c r="D10">
        <f>B10*C10</f>
        <v>0.6622191720041831</v>
      </c>
      <c r="E10">
        <v>68</v>
      </c>
    </row>
    <row r="11" spans="1:5" ht="12.75">
      <c r="A11" t="s">
        <v>58</v>
      </c>
      <c r="B11" s="24">
        <v>0.36</v>
      </c>
      <c r="C11">
        <f>'Life Tables F'!K32</f>
        <v>2.693680692989852</v>
      </c>
      <c r="D11">
        <f>B11*C11</f>
        <v>0.9697250494763466</v>
      </c>
      <c r="E11">
        <v>80</v>
      </c>
    </row>
    <row r="12" spans="1:5" ht="12.75">
      <c r="A12" t="s">
        <v>46</v>
      </c>
      <c r="B12" s="24">
        <v>0.52</v>
      </c>
      <c r="C12">
        <f>'Life Tables F'!K37</f>
        <v>1.8327519885478707</v>
      </c>
      <c r="D12">
        <f>B12*C12</f>
        <v>0.9530310340448928</v>
      </c>
      <c r="E12">
        <v>85</v>
      </c>
    </row>
    <row r="13" spans="1:4" ht="12.75">
      <c r="A13" t="s">
        <v>47</v>
      </c>
      <c r="B13">
        <f>SUM(B9:B12)</f>
        <v>1</v>
      </c>
      <c r="D13">
        <f>SUM(D9:D12)/B13</f>
        <v>2.6945922560011573</v>
      </c>
    </row>
    <row r="15" spans="1:4" ht="12.75">
      <c r="A15" t="s">
        <v>91</v>
      </c>
      <c r="D15">
        <f>(0.3*D6)+(0.7*D13)</f>
        <v>2.7503379522273934</v>
      </c>
    </row>
    <row r="17" spans="2:3" ht="12.75">
      <c r="B17" s="1"/>
      <c r="C17" s="1"/>
    </row>
    <row r="18" spans="2:3" ht="12.75">
      <c r="B18" s="1"/>
      <c r="C18" s="1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H4" sqref="H4"/>
    </sheetView>
  </sheetViews>
  <sheetFormatPr defaultColWidth="9.140625" defaultRowHeight="12.75"/>
  <cols>
    <col min="2" max="2" width="11.28125" style="0" customWidth="1"/>
    <col min="3" max="4" width="11.57421875" style="0" customWidth="1"/>
  </cols>
  <sheetData>
    <row r="1" ht="12.75">
      <c r="A1" t="s">
        <v>63</v>
      </c>
    </row>
    <row r="2" spans="1:6" ht="12.75">
      <c r="A2" t="s">
        <v>64</v>
      </c>
      <c r="F2" t="s">
        <v>62</v>
      </c>
    </row>
    <row r="3" spans="7:8" ht="12.75">
      <c r="G3" t="s">
        <v>68</v>
      </c>
      <c r="H3">
        <v>6</v>
      </c>
    </row>
    <row r="4" spans="7:8" ht="12.75">
      <c r="G4" t="s">
        <v>69</v>
      </c>
      <c r="H4">
        <v>1.035</v>
      </c>
    </row>
    <row r="6" spans="3:11" ht="12.75">
      <c r="C6" t="s">
        <v>65</v>
      </c>
      <c r="G6" t="s">
        <v>66</v>
      </c>
      <c r="H6" t="s">
        <v>67</v>
      </c>
      <c r="I6" t="s">
        <v>70</v>
      </c>
      <c r="J6" t="s">
        <v>71</v>
      </c>
      <c r="K6" t="s">
        <v>44</v>
      </c>
    </row>
    <row r="7" spans="1:11" ht="13.5">
      <c r="A7" s="14">
        <v>55</v>
      </c>
      <c r="B7" s="15">
        <v>0.006086</v>
      </c>
      <c r="C7" s="15">
        <v>0.006067</v>
      </c>
      <c r="D7" s="16">
        <v>92441.2</v>
      </c>
      <c r="E7" s="16">
        <v>560.9</v>
      </c>
      <c r="F7" s="17">
        <v>24.27</v>
      </c>
      <c r="G7">
        <f>C7/(1-C7)</f>
        <v>0.006104033169237766</v>
      </c>
      <c r="H7">
        <f>G7*$H$3</f>
        <v>0.0366241990154266</v>
      </c>
      <c r="I7">
        <f>H7/(1+H7)</f>
        <v>0.03533025666409469</v>
      </c>
      <c r="J7">
        <v>1</v>
      </c>
      <c r="K7">
        <f>(K8*J8/J7)/$H$4+(J7+J8)/(2*J7)</f>
        <v>9.103432122755635</v>
      </c>
    </row>
    <row r="8" spans="1:11" ht="13.5">
      <c r="A8" s="14">
        <v>56</v>
      </c>
      <c r="B8" s="15">
        <v>0.006673</v>
      </c>
      <c r="C8" s="15">
        <v>0.006651</v>
      </c>
      <c r="D8" s="16">
        <v>91880.3</v>
      </c>
      <c r="E8" s="16">
        <v>611.1</v>
      </c>
      <c r="F8" s="17">
        <v>23.42</v>
      </c>
      <c r="G8">
        <f aca="true" t="shared" si="0" ref="G8:G52">C8/(1-C8)</f>
        <v>0.0066955319832203986</v>
      </c>
      <c r="H8">
        <f aca="true" t="shared" si="1" ref="H8:H52">G8*$H$3</f>
        <v>0.04017319189932239</v>
      </c>
      <c r="I8">
        <f aca="true" t="shared" si="2" ref="I8:I60">H8/(1+H8)</f>
        <v>0.03862163744670966</v>
      </c>
      <c r="J8">
        <f>J7*(1-I7)</f>
        <v>0.9646697433359053</v>
      </c>
      <c r="K8">
        <f aca="true" t="shared" si="3" ref="K8:K56">(K9*J9/J8)/$H$4+(J8+J9)/(2*J8)</f>
        <v>8.713174340691381</v>
      </c>
    </row>
    <row r="9" spans="1:11" ht="13.5">
      <c r="A9" s="14">
        <v>57</v>
      </c>
      <c r="B9" s="15">
        <v>0.007605</v>
      </c>
      <c r="C9" s="15">
        <v>0.007577</v>
      </c>
      <c r="D9" s="16">
        <v>91269.2</v>
      </c>
      <c r="E9" s="16">
        <v>691.5</v>
      </c>
      <c r="F9" s="17">
        <v>22.57</v>
      </c>
      <c r="G9">
        <f t="shared" si="0"/>
        <v>0.007634849252788378</v>
      </c>
      <c r="H9">
        <f t="shared" si="1"/>
        <v>0.045809095516730264</v>
      </c>
      <c r="I9">
        <f t="shared" si="2"/>
        <v>0.043802540743916714</v>
      </c>
      <c r="J9">
        <f aca="true" t="shared" si="4" ref="J9:J53">J8*(1-I8)</f>
        <v>0.9274126182529755</v>
      </c>
      <c r="K9">
        <f t="shared" si="3"/>
        <v>8.324633101517955</v>
      </c>
    </row>
    <row r="10" spans="1:11" ht="13.5">
      <c r="A10" s="14">
        <v>58</v>
      </c>
      <c r="B10" s="15">
        <v>0.008316</v>
      </c>
      <c r="C10" s="15">
        <v>0.008281</v>
      </c>
      <c r="D10" s="16">
        <v>90577.7</v>
      </c>
      <c r="E10" s="16">
        <v>750.1</v>
      </c>
      <c r="F10" s="17">
        <v>21.74</v>
      </c>
      <c r="G10">
        <f t="shared" si="0"/>
        <v>0.008350147572044097</v>
      </c>
      <c r="H10">
        <f t="shared" si="1"/>
        <v>0.05010088543226458</v>
      </c>
      <c r="I10">
        <f t="shared" si="2"/>
        <v>0.047710544888876084</v>
      </c>
      <c r="J10">
        <f t="shared" si="4"/>
        <v>0.886789589255527</v>
      </c>
      <c r="K10">
        <f t="shared" si="3"/>
        <v>7.951980002981467</v>
      </c>
    </row>
    <row r="11" spans="1:11" ht="13.5">
      <c r="A11" s="14">
        <v>59</v>
      </c>
      <c r="B11" s="15">
        <v>0.009161</v>
      </c>
      <c r="C11" s="15">
        <v>0.009119</v>
      </c>
      <c r="D11" s="16">
        <v>89827.6</v>
      </c>
      <c r="E11" s="16">
        <v>819.2</v>
      </c>
      <c r="F11" s="17">
        <v>20.92</v>
      </c>
      <c r="G11">
        <f t="shared" si="0"/>
        <v>0.009202921440616987</v>
      </c>
      <c r="H11">
        <f t="shared" si="1"/>
        <v>0.05521752864370192</v>
      </c>
      <c r="I11">
        <f t="shared" si="2"/>
        <v>0.052328100268268306</v>
      </c>
      <c r="J11">
        <f t="shared" si="4"/>
        <v>0.8444803747503632</v>
      </c>
      <c r="K11">
        <f t="shared" si="3"/>
        <v>7.5817173773317705</v>
      </c>
    </row>
    <row r="12" spans="1:11" ht="13.5">
      <c r="A12" s="14">
        <v>60</v>
      </c>
      <c r="B12" s="15">
        <v>0.010406</v>
      </c>
      <c r="C12" s="15">
        <v>0.010352</v>
      </c>
      <c r="D12" s="16">
        <v>89008.5</v>
      </c>
      <c r="E12" s="16">
        <v>921.4</v>
      </c>
      <c r="F12" s="17">
        <v>20.11</v>
      </c>
      <c r="G12">
        <f t="shared" si="0"/>
        <v>0.01046028486896351</v>
      </c>
      <c r="H12">
        <f t="shared" si="1"/>
        <v>0.06276170921378106</v>
      </c>
      <c r="I12">
        <f t="shared" si="2"/>
        <v>0.059055297786567276</v>
      </c>
      <c r="J12">
        <f t="shared" si="4"/>
        <v>0.8002903210258414</v>
      </c>
      <c r="K12">
        <f t="shared" si="3"/>
        <v>7.21679864029233</v>
      </c>
    </row>
    <row r="13" spans="1:11" ht="13.5">
      <c r="A13" s="14">
        <v>61</v>
      </c>
      <c r="B13" s="15">
        <v>0.011335</v>
      </c>
      <c r="C13" s="15">
        <v>0.011271</v>
      </c>
      <c r="D13" s="16">
        <v>88087.1</v>
      </c>
      <c r="E13" s="16">
        <v>992.8</v>
      </c>
      <c r="F13" s="17">
        <v>19.31</v>
      </c>
      <c r="G13">
        <f t="shared" si="0"/>
        <v>0.011399483579423685</v>
      </c>
      <c r="H13">
        <f t="shared" si="1"/>
        <v>0.06839690147654211</v>
      </c>
      <c r="I13">
        <f t="shared" si="2"/>
        <v>0.06401825144009353</v>
      </c>
      <c r="J13">
        <f t="shared" si="4"/>
        <v>0.7530289378019528</v>
      </c>
      <c r="K13">
        <f t="shared" si="3"/>
        <v>6.870698877520944</v>
      </c>
    </row>
    <row r="14" spans="1:11" ht="13.5">
      <c r="A14" s="14">
        <v>62</v>
      </c>
      <c r="B14" s="15">
        <v>0.012685</v>
      </c>
      <c r="C14" s="15">
        <v>0.012606</v>
      </c>
      <c r="D14" s="16">
        <v>87094.2</v>
      </c>
      <c r="E14" s="16">
        <v>1097.9</v>
      </c>
      <c r="F14" s="17">
        <v>18.53</v>
      </c>
      <c r="G14">
        <f t="shared" si="0"/>
        <v>0.012766940046222683</v>
      </c>
      <c r="H14">
        <f t="shared" si="1"/>
        <v>0.0766016402773361</v>
      </c>
      <c r="I14">
        <f t="shared" si="2"/>
        <v>0.07115133157107513</v>
      </c>
      <c r="J14">
        <f t="shared" si="4"/>
        <v>0.7048213419200808</v>
      </c>
      <c r="K14">
        <f t="shared" si="3"/>
        <v>6.527160163917882</v>
      </c>
    </row>
    <row r="15" spans="1:11" ht="13.5">
      <c r="A15" s="14">
        <v>63</v>
      </c>
      <c r="B15" s="15">
        <v>0.013729</v>
      </c>
      <c r="C15" s="15">
        <v>0.013636</v>
      </c>
      <c r="D15" s="16">
        <v>85996.4</v>
      </c>
      <c r="E15" s="16">
        <v>1172.6</v>
      </c>
      <c r="F15" s="17">
        <v>17.76</v>
      </c>
      <c r="G15">
        <f t="shared" si="0"/>
        <v>0.01382451103243833</v>
      </c>
      <c r="H15">
        <f t="shared" si="1"/>
        <v>0.08294706619462998</v>
      </c>
      <c r="I15">
        <f t="shared" si="2"/>
        <v>0.07659383250014043</v>
      </c>
      <c r="J15">
        <f t="shared" si="4"/>
        <v>0.654672364922755</v>
      </c>
      <c r="K15">
        <f t="shared" si="3"/>
        <v>6.198460286842296</v>
      </c>
    </row>
    <row r="16" spans="1:11" ht="13.5">
      <c r="A16" s="14">
        <v>64</v>
      </c>
      <c r="B16" s="15">
        <v>0.015165</v>
      </c>
      <c r="C16" s="15">
        <v>0.015051</v>
      </c>
      <c r="D16" s="16">
        <v>84823.8</v>
      </c>
      <c r="E16" s="16">
        <v>1276.7</v>
      </c>
      <c r="F16" s="17">
        <v>17</v>
      </c>
      <c r="G16">
        <f t="shared" si="0"/>
        <v>0.015280994244372044</v>
      </c>
      <c r="H16">
        <f t="shared" si="1"/>
        <v>0.09168596546623227</v>
      </c>
      <c r="I16">
        <f t="shared" si="2"/>
        <v>0.08398565921572093</v>
      </c>
      <c r="J16">
        <f t="shared" si="4"/>
        <v>0.6045284994613908</v>
      </c>
      <c r="K16">
        <f t="shared" si="3"/>
        <v>5.8696204291936604</v>
      </c>
    </row>
    <row r="17" spans="1:11" ht="13.5">
      <c r="A17" s="14">
        <v>65</v>
      </c>
      <c r="B17" s="15">
        <v>0.016569</v>
      </c>
      <c r="C17" s="15">
        <v>0.016433</v>
      </c>
      <c r="D17" s="16">
        <v>83547.1</v>
      </c>
      <c r="E17" s="16">
        <v>1372.9</v>
      </c>
      <c r="F17" s="17">
        <v>16.25</v>
      </c>
      <c r="G17">
        <f t="shared" si="0"/>
        <v>0.01670755525551386</v>
      </c>
      <c r="H17">
        <f t="shared" si="1"/>
        <v>0.10024533153308315</v>
      </c>
      <c r="I17">
        <f t="shared" si="2"/>
        <v>0.09111179903249504</v>
      </c>
      <c r="J17">
        <f t="shared" si="4"/>
        <v>0.5537567749194353</v>
      </c>
      <c r="K17">
        <f t="shared" si="3"/>
        <v>5.5496071366165864</v>
      </c>
    </row>
    <row r="18" spans="1:11" ht="13.5">
      <c r="A18" s="14">
        <v>66</v>
      </c>
      <c r="B18" s="15">
        <v>0.018244</v>
      </c>
      <c r="C18" s="15">
        <v>0.018079</v>
      </c>
      <c r="D18" s="16">
        <v>82174.1</v>
      </c>
      <c r="E18" s="16">
        <v>1485.6</v>
      </c>
      <c r="F18" s="17">
        <v>15.51</v>
      </c>
      <c r="G18">
        <f t="shared" si="0"/>
        <v>0.018411868164546843</v>
      </c>
      <c r="H18">
        <f t="shared" si="1"/>
        <v>0.11047120898728105</v>
      </c>
      <c r="I18">
        <f t="shared" si="2"/>
        <v>0.09948138060060803</v>
      </c>
      <c r="J18">
        <f t="shared" si="4"/>
        <v>0.5033029989300931</v>
      </c>
      <c r="K18">
        <f t="shared" si="3"/>
        <v>5.232759911873387</v>
      </c>
    </row>
    <row r="19" spans="1:11" ht="13.5">
      <c r="A19" s="14">
        <v>67</v>
      </c>
      <c r="B19" s="15">
        <v>0.020535</v>
      </c>
      <c r="C19" s="15">
        <v>0.020326</v>
      </c>
      <c r="D19" s="16">
        <v>80688.5</v>
      </c>
      <c r="E19" s="16">
        <v>1640.1</v>
      </c>
      <c r="F19" s="17">
        <v>14.79</v>
      </c>
      <c r="G19">
        <f t="shared" si="0"/>
        <v>0.020747718118476144</v>
      </c>
      <c r="H19">
        <f t="shared" si="1"/>
        <v>0.12448630871085686</v>
      </c>
      <c r="I19">
        <f t="shared" si="2"/>
        <v>0.11070504615887365</v>
      </c>
      <c r="J19">
        <f t="shared" si="4"/>
        <v>0.4532337217361011</v>
      </c>
      <c r="K19">
        <f t="shared" si="3"/>
        <v>4.922039397926038</v>
      </c>
    </row>
    <row r="20" spans="1:11" ht="13.5">
      <c r="A20" s="14">
        <v>68</v>
      </c>
      <c r="B20" s="15">
        <v>0.022708</v>
      </c>
      <c r="C20" s="15">
        <v>0.022453</v>
      </c>
      <c r="D20" s="16">
        <v>79048.4</v>
      </c>
      <c r="E20" s="16">
        <v>1774.9</v>
      </c>
      <c r="F20" s="17">
        <v>14.08</v>
      </c>
      <c r="G20">
        <f t="shared" si="0"/>
        <v>0.02296871659367785</v>
      </c>
      <c r="H20">
        <f t="shared" si="1"/>
        <v>0.1378122995620671</v>
      </c>
      <c r="I20">
        <f t="shared" si="2"/>
        <v>0.12112041644751925</v>
      </c>
      <c r="J20">
        <f t="shared" si="4"/>
        <v>0.40305846165054793</v>
      </c>
      <c r="K20">
        <f t="shared" si="3"/>
        <v>4.629061056132004</v>
      </c>
    </row>
    <row r="21" spans="1:11" ht="13.5">
      <c r="A21" s="14">
        <v>69</v>
      </c>
      <c r="B21" s="15">
        <v>0.025386</v>
      </c>
      <c r="C21" s="15">
        <v>0.025067</v>
      </c>
      <c r="D21" s="16">
        <v>77273.5</v>
      </c>
      <c r="E21" s="16">
        <v>1937</v>
      </c>
      <c r="F21" s="17">
        <v>13.4</v>
      </c>
      <c r="G21">
        <f t="shared" si="0"/>
        <v>0.025711510431998916</v>
      </c>
      <c r="H21">
        <f t="shared" si="1"/>
        <v>0.1542690625919935</v>
      </c>
      <c r="I21">
        <f t="shared" si="2"/>
        <v>0.13365086840807403</v>
      </c>
      <c r="J21">
        <f t="shared" si="4"/>
        <v>0.3542398529227371</v>
      </c>
      <c r="K21">
        <f t="shared" si="3"/>
        <v>4.345029831245574</v>
      </c>
    </row>
    <row r="22" spans="1:11" ht="13.5">
      <c r="A22" s="14">
        <v>70</v>
      </c>
      <c r="B22" s="15">
        <v>0.027704</v>
      </c>
      <c r="C22" s="15">
        <v>0.027325</v>
      </c>
      <c r="D22" s="16">
        <v>75336.5</v>
      </c>
      <c r="E22" s="16">
        <v>2058.6</v>
      </c>
      <c r="F22" s="17">
        <v>12.73</v>
      </c>
      <c r="G22">
        <f t="shared" si="0"/>
        <v>0.02809263114606626</v>
      </c>
      <c r="H22">
        <f t="shared" si="1"/>
        <v>0.16855578687639755</v>
      </c>
      <c r="I22">
        <f t="shared" si="2"/>
        <v>0.14424282415044537</v>
      </c>
      <c r="J22">
        <f t="shared" si="4"/>
        <v>0.30689538895486485</v>
      </c>
      <c r="K22">
        <f t="shared" si="3"/>
        <v>4.076035943213332</v>
      </c>
    </row>
    <row r="23" spans="1:11" ht="13.5">
      <c r="A23" s="14">
        <v>71</v>
      </c>
      <c r="B23" s="15">
        <v>0.031548</v>
      </c>
      <c r="C23" s="15">
        <v>0.031058</v>
      </c>
      <c r="D23" s="16">
        <v>73277.9</v>
      </c>
      <c r="E23" s="16">
        <v>2275.8</v>
      </c>
      <c r="F23" s="17">
        <v>12.07</v>
      </c>
      <c r="G23">
        <f t="shared" si="0"/>
        <v>0.03205351816723808</v>
      </c>
      <c r="H23">
        <f t="shared" si="1"/>
        <v>0.19232110900342847</v>
      </c>
      <c r="I23">
        <f t="shared" si="2"/>
        <v>0.16129976023336132</v>
      </c>
      <c r="J23">
        <f t="shared" si="4"/>
        <v>0.26262793133326573</v>
      </c>
      <c r="K23">
        <f t="shared" si="3"/>
        <v>3.8075554078631337</v>
      </c>
    </row>
    <row r="24" spans="1:11" ht="13.5">
      <c r="A24" s="14">
        <v>72</v>
      </c>
      <c r="B24" s="15">
        <v>0.034826</v>
      </c>
      <c r="C24" s="15">
        <v>0.03423</v>
      </c>
      <c r="D24" s="16">
        <v>71002</v>
      </c>
      <c r="E24" s="16">
        <v>2430.4</v>
      </c>
      <c r="F24" s="17">
        <v>11.44</v>
      </c>
      <c r="G24">
        <f t="shared" si="0"/>
        <v>0.03544322147095064</v>
      </c>
      <c r="H24">
        <f t="shared" si="1"/>
        <v>0.21265932882570382</v>
      </c>
      <c r="I24">
        <f t="shared" si="2"/>
        <v>0.17536609315629934</v>
      </c>
      <c r="J24">
        <f t="shared" si="4"/>
        <v>0.22026610897862628</v>
      </c>
      <c r="K24">
        <f t="shared" si="3"/>
        <v>3.564196516613437</v>
      </c>
    </row>
    <row r="25" spans="1:11" ht="13.5">
      <c r="A25" s="14">
        <v>73</v>
      </c>
      <c r="B25" s="15">
        <v>0.038753</v>
      </c>
      <c r="C25" s="15">
        <v>0.038016</v>
      </c>
      <c r="D25" s="16">
        <v>68571.7</v>
      </c>
      <c r="E25" s="16">
        <v>2606.8</v>
      </c>
      <c r="F25" s="17">
        <v>10.83</v>
      </c>
      <c r="G25">
        <f t="shared" si="0"/>
        <v>0.03951832878717318</v>
      </c>
      <c r="H25">
        <f t="shared" si="1"/>
        <v>0.23710997272303908</v>
      </c>
      <c r="I25">
        <f t="shared" si="2"/>
        <v>0.1916644259209465</v>
      </c>
      <c r="J25">
        <f t="shared" si="4"/>
        <v>0.18163890199230492</v>
      </c>
      <c r="K25">
        <f t="shared" si="3"/>
        <v>3.328380418419437</v>
      </c>
    </row>
    <row r="26" spans="1:11" ht="13.5">
      <c r="A26" s="14">
        <v>74</v>
      </c>
      <c r="B26" s="15">
        <v>0.043783</v>
      </c>
      <c r="C26" s="15">
        <v>0.042845</v>
      </c>
      <c r="D26" s="16">
        <v>65964.8</v>
      </c>
      <c r="E26" s="16">
        <v>2826.3</v>
      </c>
      <c r="F26" s="17">
        <v>10.24</v>
      </c>
      <c r="G26">
        <f t="shared" si="0"/>
        <v>0.04476286494872826</v>
      </c>
      <c r="H26">
        <f t="shared" si="1"/>
        <v>0.26857718969236954</v>
      </c>
      <c r="I26">
        <f t="shared" si="2"/>
        <v>0.21171529164693528</v>
      </c>
      <c r="J26">
        <f t="shared" si="4"/>
        <v>0.14682518611703874</v>
      </c>
      <c r="K26">
        <f t="shared" si="3"/>
        <v>3.1039832390610913</v>
      </c>
    </row>
    <row r="27" spans="1:11" ht="13.5">
      <c r="A27" s="14">
        <v>75</v>
      </c>
      <c r="B27" s="15">
        <v>0.048923</v>
      </c>
      <c r="C27" s="15">
        <v>0.047754</v>
      </c>
      <c r="D27" s="16">
        <v>63138.6</v>
      </c>
      <c r="E27" s="16">
        <v>3015.1</v>
      </c>
      <c r="F27" s="17">
        <v>9.67</v>
      </c>
      <c r="G27">
        <f t="shared" si="0"/>
        <v>0.05014880608582236</v>
      </c>
      <c r="H27">
        <f t="shared" si="1"/>
        <v>0.30089283651493415</v>
      </c>
      <c r="I27">
        <f t="shared" si="2"/>
        <v>0.23129717380950457</v>
      </c>
      <c r="J27">
        <f t="shared" si="4"/>
        <v>0.11574004901715433</v>
      </c>
      <c r="K27">
        <f t="shared" si="3"/>
        <v>2.901471120293648</v>
      </c>
    </row>
    <row r="28" spans="1:11" ht="13.5">
      <c r="A28" s="14">
        <v>76</v>
      </c>
      <c r="B28" s="15">
        <v>0.054266</v>
      </c>
      <c r="C28" s="15">
        <v>0.052832</v>
      </c>
      <c r="D28" s="16">
        <v>60123.4</v>
      </c>
      <c r="E28" s="16">
        <v>3176.5</v>
      </c>
      <c r="F28" s="17">
        <v>9.13</v>
      </c>
      <c r="G28">
        <f t="shared" si="0"/>
        <v>0.05577891144971114</v>
      </c>
      <c r="H28">
        <f t="shared" si="1"/>
        <v>0.3346734686982668</v>
      </c>
      <c r="I28">
        <f t="shared" si="2"/>
        <v>0.2507530692317428</v>
      </c>
      <c r="J28">
        <f t="shared" si="4"/>
        <v>0.08896970278291301</v>
      </c>
      <c r="K28">
        <f t="shared" si="3"/>
        <v>2.715898557699563</v>
      </c>
    </row>
    <row r="29" spans="1:11" ht="13.5">
      <c r="A29" s="14">
        <v>77</v>
      </c>
      <c r="B29" s="15">
        <v>0.060118</v>
      </c>
      <c r="C29" s="15">
        <v>0.058364</v>
      </c>
      <c r="D29" s="16">
        <v>56947</v>
      </c>
      <c r="E29" s="16">
        <v>3323.6</v>
      </c>
      <c r="F29" s="17">
        <v>8.61</v>
      </c>
      <c r="G29">
        <f t="shared" si="0"/>
        <v>0.061981487538709225</v>
      </c>
      <c r="H29">
        <f t="shared" si="1"/>
        <v>0.37188892523225536</v>
      </c>
      <c r="I29">
        <f t="shared" si="2"/>
        <v>0.27107801396479386</v>
      </c>
      <c r="J29">
        <f t="shared" si="4"/>
        <v>0.06666027674146165</v>
      </c>
      <c r="K29">
        <f t="shared" si="3"/>
        <v>2.5435135497884547</v>
      </c>
    </row>
    <row r="30" spans="1:11" ht="13.5">
      <c r="A30" s="14">
        <v>78</v>
      </c>
      <c r="B30" s="15">
        <v>0.065551</v>
      </c>
      <c r="C30" s="15">
        <v>0.063471</v>
      </c>
      <c r="D30" s="16">
        <v>53623.4</v>
      </c>
      <c r="E30" s="16">
        <v>3403.5</v>
      </c>
      <c r="F30" s="17">
        <v>8.12</v>
      </c>
      <c r="G30">
        <f t="shared" si="0"/>
        <v>0.06777259433503928</v>
      </c>
      <c r="H30">
        <f t="shared" si="1"/>
        <v>0.40663556601023565</v>
      </c>
      <c r="I30">
        <f t="shared" si="2"/>
        <v>0.2890838080851403</v>
      </c>
      <c r="J30">
        <f t="shared" si="4"/>
        <v>0.04859014131204268</v>
      </c>
      <c r="K30">
        <f t="shared" si="3"/>
        <v>2.384095183779923</v>
      </c>
    </row>
    <row r="31" spans="1:11" ht="13.5">
      <c r="A31" s="14">
        <v>79</v>
      </c>
      <c r="B31" s="15">
        <v>0.074208</v>
      </c>
      <c r="C31" s="15">
        <v>0.071553</v>
      </c>
      <c r="D31" s="16">
        <v>50219.8</v>
      </c>
      <c r="E31" s="16">
        <v>3593.4</v>
      </c>
      <c r="F31" s="17">
        <v>7.63</v>
      </c>
      <c r="G31">
        <f t="shared" si="0"/>
        <v>0.07706740395520692</v>
      </c>
      <c r="H31">
        <f t="shared" si="1"/>
        <v>0.4624044237312415</v>
      </c>
      <c r="I31">
        <f t="shared" si="2"/>
        <v>0.31619462867285575</v>
      </c>
      <c r="J31">
        <f t="shared" si="4"/>
        <v>0.034543518226162286</v>
      </c>
      <c r="K31">
        <f t="shared" si="3"/>
        <v>2.2254935305873014</v>
      </c>
    </row>
    <row r="32" spans="1:11" ht="13.5">
      <c r="A32" s="14">
        <v>80</v>
      </c>
      <c r="B32" s="15">
        <v>0.080899</v>
      </c>
      <c r="C32" s="15">
        <v>0.077754</v>
      </c>
      <c r="D32" s="16">
        <v>46626.4</v>
      </c>
      <c r="E32" s="16">
        <v>3625.4</v>
      </c>
      <c r="F32" s="17">
        <v>7.18</v>
      </c>
      <c r="G32">
        <f t="shared" si="0"/>
        <v>0.08430939250481975</v>
      </c>
      <c r="H32">
        <f t="shared" si="1"/>
        <v>0.5058563550289186</v>
      </c>
      <c r="I32">
        <f t="shared" si="2"/>
        <v>0.335926035268619</v>
      </c>
      <c r="J32">
        <f t="shared" si="4"/>
        <v>0.023621043307586877</v>
      </c>
      <c r="K32">
        <f t="shared" si="3"/>
        <v>2.094187300279275</v>
      </c>
    </row>
    <row r="33" spans="1:11" ht="13.5">
      <c r="A33" s="14">
        <v>81</v>
      </c>
      <c r="B33" s="15">
        <v>0.089257</v>
      </c>
      <c r="C33" s="15">
        <v>0.085444</v>
      </c>
      <c r="D33" s="16">
        <v>43001</v>
      </c>
      <c r="E33" s="16">
        <v>3674.2</v>
      </c>
      <c r="F33" s="17">
        <v>6.75</v>
      </c>
      <c r="G33">
        <f t="shared" si="0"/>
        <v>0.09342675571534166</v>
      </c>
      <c r="H33">
        <f t="shared" si="1"/>
        <v>0.56056053429205</v>
      </c>
      <c r="I33">
        <f t="shared" si="2"/>
        <v>0.3592046075587506</v>
      </c>
      <c r="J33">
        <f t="shared" si="4"/>
        <v>0.01568611988036087</v>
      </c>
      <c r="K33">
        <f t="shared" si="3"/>
        <v>1.9671386749350592</v>
      </c>
    </row>
    <row r="34" spans="1:11" ht="13.5">
      <c r="A34" s="14">
        <v>82</v>
      </c>
      <c r="B34" s="15">
        <v>0.096409</v>
      </c>
      <c r="C34" s="15">
        <v>0.091975</v>
      </c>
      <c r="D34" s="16">
        <v>39326.9</v>
      </c>
      <c r="E34" s="16">
        <v>3617.1</v>
      </c>
      <c r="F34" s="17">
        <v>6.33</v>
      </c>
      <c r="G34">
        <f t="shared" si="0"/>
        <v>0.10129126400704827</v>
      </c>
      <c r="H34">
        <f t="shared" si="1"/>
        <v>0.6077475840422897</v>
      </c>
      <c r="I34">
        <f t="shared" si="2"/>
        <v>0.3780118160801439</v>
      </c>
      <c r="J34">
        <f t="shared" si="4"/>
        <v>0.010051593344616328</v>
      </c>
      <c r="K34">
        <f t="shared" si="3"/>
        <v>1.8521932694424876</v>
      </c>
    </row>
    <row r="35" spans="1:11" ht="13.5">
      <c r="A35" s="14">
        <v>83</v>
      </c>
      <c r="B35" s="15">
        <v>0.106441</v>
      </c>
      <c r="C35" s="15">
        <v>0.101062</v>
      </c>
      <c r="D35" s="16">
        <v>35709.8</v>
      </c>
      <c r="E35" s="16">
        <v>3608.9</v>
      </c>
      <c r="F35" s="17">
        <v>5.92</v>
      </c>
      <c r="G35">
        <f t="shared" si="0"/>
        <v>0.11242377116108118</v>
      </c>
      <c r="H35">
        <f t="shared" si="1"/>
        <v>0.6745426269664871</v>
      </c>
      <c r="I35">
        <f t="shared" si="2"/>
        <v>0.4028220100843016</v>
      </c>
      <c r="J35">
        <f t="shared" si="4"/>
        <v>0.006251972289918822</v>
      </c>
      <c r="K35">
        <f t="shared" si="3"/>
        <v>1.7325749532780583</v>
      </c>
    </row>
    <row r="36" spans="1:11" ht="13.5">
      <c r="A36" s="14">
        <v>84</v>
      </c>
      <c r="B36" s="15">
        <v>0.11509</v>
      </c>
      <c r="C36" s="15">
        <v>0.108827</v>
      </c>
      <c r="D36" s="16">
        <v>32100.9</v>
      </c>
      <c r="E36" s="16">
        <v>3493.5</v>
      </c>
      <c r="F36" s="17">
        <v>5.53</v>
      </c>
      <c r="G36">
        <f t="shared" si="0"/>
        <v>0.12211658118008512</v>
      </c>
      <c r="H36">
        <f t="shared" si="1"/>
        <v>0.7326994870805107</v>
      </c>
      <c r="I36">
        <f t="shared" si="2"/>
        <v>0.422865876364437</v>
      </c>
      <c r="J36">
        <f t="shared" si="4"/>
        <v>0.003733540245102368</v>
      </c>
      <c r="K36">
        <f t="shared" si="3"/>
        <v>1.6187392757021715</v>
      </c>
    </row>
    <row r="37" spans="1:11" ht="13.5">
      <c r="A37" s="14">
        <v>85</v>
      </c>
      <c r="B37" s="15">
        <v>0.137474</v>
      </c>
      <c r="C37" s="15">
        <v>0.128632</v>
      </c>
      <c r="D37" s="16">
        <v>28607.4</v>
      </c>
      <c r="E37" s="16">
        <v>3679.8</v>
      </c>
      <c r="F37" s="17">
        <v>5.15</v>
      </c>
      <c r="G37">
        <f t="shared" si="0"/>
        <v>0.1476207526555944</v>
      </c>
      <c r="H37">
        <f t="shared" si="1"/>
        <v>0.8857245159335665</v>
      </c>
      <c r="I37">
        <f t="shared" si="2"/>
        <v>0.4696998466369678</v>
      </c>
      <c r="J37">
        <f t="shared" si="4"/>
        <v>0.0021547534774152602</v>
      </c>
      <c r="K37">
        <f t="shared" si="3"/>
        <v>1.4887843331074837</v>
      </c>
    </row>
    <row r="38" spans="1:11" ht="13.5">
      <c r="A38" s="14">
        <v>86</v>
      </c>
      <c r="B38" s="15">
        <v>0.147853</v>
      </c>
      <c r="C38" s="15">
        <v>0.137675</v>
      </c>
      <c r="D38" s="16">
        <v>24927.6</v>
      </c>
      <c r="E38" s="16">
        <v>3431.9</v>
      </c>
      <c r="F38" s="17">
        <v>4.83</v>
      </c>
      <c r="G38">
        <f t="shared" si="0"/>
        <v>0.15965558229205926</v>
      </c>
      <c r="H38">
        <f t="shared" si="1"/>
        <v>0.9579334937523556</v>
      </c>
      <c r="I38">
        <f t="shared" si="2"/>
        <v>0.48925742207744133</v>
      </c>
      <c r="J38">
        <f t="shared" si="4"/>
        <v>0.0011426660995328395</v>
      </c>
      <c r="K38">
        <f t="shared" si="3"/>
        <v>1.4123349779387167</v>
      </c>
    </row>
    <row r="39" spans="1:11" ht="13.5">
      <c r="A39" s="14">
        <v>87</v>
      </c>
      <c r="B39" s="15">
        <v>0.162591</v>
      </c>
      <c r="C39" s="15">
        <v>0.150367</v>
      </c>
      <c r="D39" s="16">
        <v>21495.7</v>
      </c>
      <c r="E39" s="16">
        <v>3232.2</v>
      </c>
      <c r="F39" s="17">
        <v>4.52</v>
      </c>
      <c r="G39">
        <f t="shared" si="0"/>
        <v>0.17697876612608032</v>
      </c>
      <c r="H39">
        <f t="shared" si="1"/>
        <v>1.061872596756482</v>
      </c>
      <c r="I39">
        <f t="shared" si="2"/>
        <v>0.5150039815393573</v>
      </c>
      <c r="J39">
        <f t="shared" si="4"/>
        <v>0.0005836082293801175</v>
      </c>
      <c r="K39">
        <f t="shared" si="3"/>
        <v>1.3313114032070104</v>
      </c>
    </row>
    <row r="40" spans="1:11" ht="13.5">
      <c r="A40" s="14">
        <v>88</v>
      </c>
      <c r="B40" s="15">
        <v>0.179215</v>
      </c>
      <c r="C40" s="15">
        <v>0.164476</v>
      </c>
      <c r="D40" s="16">
        <v>18263.4</v>
      </c>
      <c r="E40" s="16">
        <v>3003.9</v>
      </c>
      <c r="F40" s="17">
        <v>4.23</v>
      </c>
      <c r="G40">
        <f t="shared" si="0"/>
        <v>0.19685371096461624</v>
      </c>
      <c r="H40">
        <f t="shared" si="1"/>
        <v>1.1811222657876974</v>
      </c>
      <c r="I40">
        <f t="shared" si="2"/>
        <v>0.54152042932868</v>
      </c>
      <c r="J40">
        <f t="shared" si="4"/>
        <v>0.00028304766759022244</v>
      </c>
      <c r="K40">
        <f t="shared" si="3"/>
        <v>1.2565502387012435</v>
      </c>
    </row>
    <row r="41" spans="1:11" ht="13.5">
      <c r="A41" s="14">
        <v>89</v>
      </c>
      <c r="B41" s="15">
        <v>0.199181</v>
      </c>
      <c r="C41" s="15">
        <v>0.181141</v>
      </c>
      <c r="D41" s="16">
        <v>15259.5</v>
      </c>
      <c r="E41" s="16">
        <v>2764.1</v>
      </c>
      <c r="F41" s="17">
        <v>3.97</v>
      </c>
      <c r="G41">
        <f t="shared" si="0"/>
        <v>0.22121146619869841</v>
      </c>
      <c r="H41">
        <f t="shared" si="1"/>
        <v>1.3272687971921906</v>
      </c>
      <c r="I41">
        <f t="shared" si="2"/>
        <v>0.5703117743827087</v>
      </c>
      <c r="J41">
        <f t="shared" si="4"/>
        <v>0.00012977157311628367</v>
      </c>
      <c r="K41">
        <f t="shared" si="3"/>
        <v>1.1903830707969187</v>
      </c>
    </row>
    <row r="42" spans="1:11" ht="13.5">
      <c r="A42" s="14">
        <v>90</v>
      </c>
      <c r="B42" s="15">
        <v>0.209996</v>
      </c>
      <c r="C42" s="15">
        <v>0.190042</v>
      </c>
      <c r="D42" s="16">
        <v>12495.4</v>
      </c>
      <c r="E42" s="16">
        <v>2374.6</v>
      </c>
      <c r="F42" s="17">
        <v>3.74</v>
      </c>
      <c r="G42">
        <f t="shared" si="0"/>
        <v>0.2346319191859331</v>
      </c>
      <c r="H42">
        <f t="shared" si="1"/>
        <v>1.4077915151155986</v>
      </c>
      <c r="I42">
        <f t="shared" si="2"/>
        <v>0.5846816496684972</v>
      </c>
      <c r="J42">
        <f t="shared" si="4"/>
        <v>5.5761316987900504E-05</v>
      </c>
      <c r="K42">
        <f t="shared" si="3"/>
        <v>1.1454417230325347</v>
      </c>
    </row>
    <row r="43" spans="1:11" ht="13.5">
      <c r="A43" s="14">
        <v>91</v>
      </c>
      <c r="B43" s="15">
        <v>0.225926</v>
      </c>
      <c r="C43" s="15">
        <v>0.202995</v>
      </c>
      <c r="D43" s="16">
        <v>10120.7</v>
      </c>
      <c r="E43" s="16">
        <v>2054.5</v>
      </c>
      <c r="F43" s="17">
        <v>3.5</v>
      </c>
      <c r="G43">
        <f t="shared" si="0"/>
        <v>0.25469727291547734</v>
      </c>
      <c r="H43">
        <f t="shared" si="1"/>
        <v>1.5281836374928641</v>
      </c>
      <c r="I43">
        <f t="shared" si="2"/>
        <v>0.6044591123959354</v>
      </c>
      <c r="J43">
        <f t="shared" si="4"/>
        <v>2.3158698183726837E-05</v>
      </c>
      <c r="K43">
        <f t="shared" si="3"/>
        <v>1.0909822228670056</v>
      </c>
    </row>
    <row r="44" spans="1:11" ht="13.5">
      <c r="A44" s="14">
        <v>92</v>
      </c>
      <c r="B44" s="15">
        <v>0.2538</v>
      </c>
      <c r="C44" s="15">
        <v>0.22522</v>
      </c>
      <c r="D44" s="16">
        <v>8066.3</v>
      </c>
      <c r="E44" s="16">
        <v>1816.7</v>
      </c>
      <c r="F44" s="17">
        <v>3.26</v>
      </c>
      <c r="G44">
        <f t="shared" si="0"/>
        <v>0.2906889697720643</v>
      </c>
      <c r="H44">
        <f t="shared" si="1"/>
        <v>1.744133818632386</v>
      </c>
      <c r="I44">
        <f t="shared" si="2"/>
        <v>0.6355862847467193</v>
      </c>
      <c r="J44">
        <f t="shared" si="4"/>
        <v>9.160212035345952E-06</v>
      </c>
      <c r="K44">
        <f t="shared" si="3"/>
        <v>1.0289054914080777</v>
      </c>
    </row>
    <row r="45" spans="1:11" ht="13.5">
      <c r="A45" s="14">
        <v>93</v>
      </c>
      <c r="B45" s="15">
        <v>0.27695</v>
      </c>
      <c r="C45" s="15">
        <v>0.243264</v>
      </c>
      <c r="D45" s="16">
        <v>6249.6</v>
      </c>
      <c r="E45" s="16">
        <v>1520.3</v>
      </c>
      <c r="F45" s="17">
        <v>3.06</v>
      </c>
      <c r="G45">
        <f t="shared" si="0"/>
        <v>0.3214648173207037</v>
      </c>
      <c r="H45">
        <f t="shared" si="1"/>
        <v>1.928788903924222</v>
      </c>
      <c r="I45">
        <f t="shared" si="2"/>
        <v>0.6585619405140052</v>
      </c>
      <c r="J45">
        <f t="shared" si="4"/>
        <v>3.3381069003082343E-06</v>
      </c>
      <c r="K45">
        <f t="shared" si="3"/>
        <v>0.9846860064374521</v>
      </c>
    </row>
    <row r="46" spans="1:11" ht="13.5">
      <c r="A46" s="14">
        <v>94</v>
      </c>
      <c r="B46" s="15">
        <v>0.290904</v>
      </c>
      <c r="C46" s="15">
        <v>0.253964</v>
      </c>
      <c r="D46" s="16">
        <v>4729.3</v>
      </c>
      <c r="E46" s="16">
        <v>1201.1</v>
      </c>
      <c r="F46" s="17">
        <v>2.89</v>
      </c>
      <c r="G46">
        <f t="shared" si="0"/>
        <v>0.3404178886809752</v>
      </c>
      <c r="H46">
        <f t="shared" si="1"/>
        <v>2.0425073320858513</v>
      </c>
      <c r="I46">
        <f t="shared" si="2"/>
        <v>0.6713237172991692</v>
      </c>
      <c r="J46">
        <f t="shared" si="4"/>
        <v>1.1397567423980526E-06</v>
      </c>
      <c r="K46">
        <f t="shared" si="3"/>
        <v>0.9517270024553011</v>
      </c>
    </row>
    <row r="47" spans="1:11" ht="13.5">
      <c r="A47" s="14">
        <v>95</v>
      </c>
      <c r="B47" s="15">
        <v>0.325633</v>
      </c>
      <c r="C47" s="15">
        <v>0.280038</v>
      </c>
      <c r="D47" s="16">
        <v>3528.2</v>
      </c>
      <c r="E47" s="16">
        <v>988</v>
      </c>
      <c r="F47" s="17">
        <v>2.7</v>
      </c>
      <c r="G47">
        <f t="shared" si="0"/>
        <v>0.38896219522697034</v>
      </c>
      <c r="H47">
        <f t="shared" si="1"/>
        <v>2.333773171361822</v>
      </c>
      <c r="I47">
        <f t="shared" si="2"/>
        <v>0.7000395801999009</v>
      </c>
      <c r="J47">
        <f t="shared" si="4"/>
        <v>3.7461100927460035E-07</v>
      </c>
      <c r="K47">
        <f t="shared" si="3"/>
        <v>0.9049861121689166</v>
      </c>
    </row>
    <row r="48" spans="1:11" ht="13.5">
      <c r="A48" s="14">
        <v>96</v>
      </c>
      <c r="B48" s="15">
        <v>0.339959</v>
      </c>
      <c r="C48" s="15">
        <v>0.290568</v>
      </c>
      <c r="D48" s="16">
        <v>2540.2</v>
      </c>
      <c r="E48" s="16">
        <v>738.1</v>
      </c>
      <c r="F48" s="17">
        <v>2.55</v>
      </c>
      <c r="G48">
        <f t="shared" si="0"/>
        <v>0.40957836691888716</v>
      </c>
      <c r="H48">
        <f t="shared" si="1"/>
        <v>2.457470201513323</v>
      </c>
      <c r="I48">
        <f t="shared" si="2"/>
        <v>0.71077118768448</v>
      </c>
      <c r="J48">
        <f t="shared" si="4"/>
        <v>1.1236847560374795E-07</v>
      </c>
      <c r="K48">
        <f t="shared" si="3"/>
        <v>0.8798864497661641</v>
      </c>
    </row>
    <row r="49" spans="1:11" ht="13.5">
      <c r="A49" s="14">
        <v>97</v>
      </c>
      <c r="B49" s="15">
        <v>0.378515</v>
      </c>
      <c r="C49" s="15">
        <v>0.318278</v>
      </c>
      <c r="D49" s="16">
        <v>1802.1</v>
      </c>
      <c r="E49" s="16">
        <v>573.6</v>
      </c>
      <c r="F49" s="17">
        <v>2.39</v>
      </c>
      <c r="G49">
        <f t="shared" si="0"/>
        <v>0.46687359363494213</v>
      </c>
      <c r="H49">
        <f t="shared" si="1"/>
        <v>2.8012415618096527</v>
      </c>
      <c r="I49">
        <f t="shared" si="2"/>
        <v>0.7369280579148643</v>
      </c>
      <c r="J49">
        <f t="shared" si="4"/>
        <v>3.2500200740577506E-08</v>
      </c>
      <c r="K49">
        <f t="shared" si="3"/>
        <v>0.841916692826082</v>
      </c>
    </row>
    <row r="50" spans="1:11" ht="13.5">
      <c r="A50" s="14">
        <v>98</v>
      </c>
      <c r="B50" s="15">
        <v>0.388464</v>
      </c>
      <c r="C50" s="15">
        <v>0.325283</v>
      </c>
      <c r="D50" s="16">
        <v>1228.5</v>
      </c>
      <c r="E50" s="16">
        <v>399.6</v>
      </c>
      <c r="F50" s="17">
        <v>2.28</v>
      </c>
      <c r="G50">
        <f t="shared" si="0"/>
        <v>0.48210286683157527</v>
      </c>
      <c r="H50">
        <f t="shared" si="1"/>
        <v>2.8926172009894517</v>
      </c>
      <c r="I50">
        <f t="shared" si="2"/>
        <v>0.7431034318643474</v>
      </c>
      <c r="J50">
        <f t="shared" si="4"/>
        <v>8.549890926980491E-09</v>
      </c>
      <c r="K50">
        <f t="shared" si="3"/>
        <v>0.8276977214676522</v>
      </c>
    </row>
    <row r="51" spans="1:11" ht="13.5">
      <c r="A51" s="14">
        <v>99</v>
      </c>
      <c r="B51" s="15">
        <v>0.410891</v>
      </c>
      <c r="C51" s="15">
        <v>0.340862</v>
      </c>
      <c r="D51" s="16">
        <v>828.9</v>
      </c>
      <c r="E51" s="16">
        <v>282.5</v>
      </c>
      <c r="F51" s="17">
        <v>2.14</v>
      </c>
      <c r="G51">
        <f t="shared" si="0"/>
        <v>0.5171329827744721</v>
      </c>
      <c r="H51">
        <f t="shared" si="1"/>
        <v>3.102797896646832</v>
      </c>
      <c r="I51">
        <f t="shared" si="2"/>
        <v>0.7562638898646974</v>
      </c>
      <c r="J51">
        <f t="shared" si="4"/>
        <v>2.1964376370754423E-09</v>
      </c>
      <c r="K51">
        <f t="shared" si="3"/>
        <v>0.8027478498658842</v>
      </c>
    </row>
    <row r="52" spans="1:11" ht="13.5">
      <c r="A52" s="14">
        <v>100</v>
      </c>
      <c r="B52" s="15">
        <v>0.454939</v>
      </c>
      <c r="C52" s="15">
        <v>0.370632</v>
      </c>
      <c r="D52" s="16">
        <v>546.4</v>
      </c>
      <c r="E52" s="16">
        <v>202.5</v>
      </c>
      <c r="F52" s="17">
        <v>1.98</v>
      </c>
      <c r="G52">
        <f t="shared" si="0"/>
        <v>0.5888955269413126</v>
      </c>
      <c r="H52">
        <f t="shared" si="1"/>
        <v>3.5333731616478756</v>
      </c>
      <c r="I52">
        <f t="shared" si="2"/>
        <v>0.779413702701566</v>
      </c>
      <c r="J52">
        <f t="shared" si="4"/>
        <v>5.353511658155439E-10</v>
      </c>
      <c r="K52">
        <f t="shared" si="3"/>
        <v>0.7680872051016437</v>
      </c>
    </row>
    <row r="53" spans="8:11" ht="12.75">
      <c r="H53">
        <f>2*H52-H51</f>
        <v>3.963948426648919</v>
      </c>
      <c r="I53">
        <f t="shared" si="2"/>
        <v>0.7985474638230511</v>
      </c>
      <c r="J53">
        <f t="shared" si="4"/>
        <v>1.180911314216508E-10</v>
      </c>
      <c r="K53">
        <f>(K54*J54/J53)/$H$4+(J53+J54)/(2*J53)</f>
        <v>0.7403762175095954</v>
      </c>
    </row>
    <row r="54" spans="8:11" ht="12.75">
      <c r="H54">
        <f aca="true" t="shared" si="5" ref="H54:H60">2*H53-H52</f>
        <v>4.394523691649963</v>
      </c>
      <c r="I54">
        <f t="shared" si="2"/>
        <v>0.8146268220959205</v>
      </c>
      <c r="J54">
        <f aca="true" t="shared" si="6" ref="J54:J60">J53*(1-I53)</f>
        <v>2.378975792489694E-11</v>
      </c>
      <c r="K54">
        <f t="shared" si="3"/>
        <v>0.7174776768454438</v>
      </c>
    </row>
    <row r="55" spans="8:11" ht="12.75">
      <c r="H55">
        <f t="shared" si="5"/>
        <v>4.825098956651006</v>
      </c>
      <c r="I55">
        <f t="shared" si="2"/>
        <v>0.8283290966485272</v>
      </c>
      <c r="J55">
        <f t="shared" si="6"/>
        <v>4.409983028106905E-12</v>
      </c>
      <c r="K55">
        <f t="shared" si="3"/>
        <v>0.6967500769529119</v>
      </c>
    </row>
    <row r="56" spans="8:11" ht="12.75">
      <c r="H56">
        <f t="shared" si="5"/>
        <v>5.25567422165205</v>
      </c>
      <c r="I56">
        <f t="shared" si="2"/>
        <v>0.8401451283158553</v>
      </c>
      <c r="J56">
        <f t="shared" si="6"/>
        <v>7.57065770199776E-13</v>
      </c>
      <c r="K56">
        <f t="shared" si="3"/>
        <v>0.668701771358692</v>
      </c>
    </row>
    <row r="57" spans="8:11" ht="12.75">
      <c r="H57">
        <f t="shared" si="5"/>
        <v>5.686249486653093</v>
      </c>
      <c r="I57">
        <f t="shared" si="2"/>
        <v>0.8504393229722923</v>
      </c>
      <c r="J57">
        <f t="shared" si="6"/>
        <v>1.2102065155174337E-13</v>
      </c>
      <c r="K57">
        <f>K58*J58/J57+(J57+J58)/(2*J57)</f>
        <v>0.5747803385138539</v>
      </c>
    </row>
    <row r="58" spans="8:11" ht="12.75">
      <c r="H58">
        <f t="shared" si="5"/>
        <v>6.1168247516541365</v>
      </c>
      <c r="I58">
        <f t="shared" si="2"/>
        <v>0.859487898761653</v>
      </c>
      <c r="J58">
        <f t="shared" si="6"/>
        <v>1.809993058041304E-14</v>
      </c>
      <c r="K58">
        <v>0</v>
      </c>
    </row>
    <row r="59" spans="8:11" ht="12.75">
      <c r="H59">
        <f t="shared" si="5"/>
        <v>6.54740001665518</v>
      </c>
      <c r="I59">
        <f t="shared" si="2"/>
        <v>0.8675040414191303</v>
      </c>
      <c r="J59">
        <f t="shared" si="6"/>
        <v>2.5432592781220503E-15</v>
      </c>
      <c r="K59">
        <v>0</v>
      </c>
    </row>
    <row r="60" spans="8:11" ht="12.75">
      <c r="H60">
        <f t="shared" si="5"/>
        <v>6.9779752816562235</v>
      </c>
      <c r="I60">
        <f t="shared" si="2"/>
        <v>0.8746549137223698</v>
      </c>
      <c r="J60">
        <f t="shared" si="6"/>
        <v>3.369715759744718E-16</v>
      </c>
      <c r="K60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H4" sqref="H4"/>
    </sheetView>
  </sheetViews>
  <sheetFormatPr defaultColWidth="9.140625" defaultRowHeight="12.75"/>
  <cols>
    <col min="2" max="2" width="13.140625" style="0" customWidth="1"/>
    <col min="3" max="3" width="12.28125" style="0" customWidth="1"/>
    <col min="4" max="4" width="13.00390625" style="0" customWidth="1"/>
  </cols>
  <sheetData>
    <row r="1" ht="12.75">
      <c r="A1" t="s">
        <v>60</v>
      </c>
    </row>
    <row r="2" spans="1:5" ht="12.75">
      <c r="A2" t="s">
        <v>61</v>
      </c>
      <c r="E2" t="s">
        <v>62</v>
      </c>
    </row>
    <row r="3" spans="7:8" ht="12.75">
      <c r="G3" t="s">
        <v>68</v>
      </c>
      <c r="H3">
        <v>6</v>
      </c>
    </row>
    <row r="4" spans="7:8" ht="12.75">
      <c r="G4" t="s">
        <v>69</v>
      </c>
      <c r="H4">
        <v>1.035</v>
      </c>
    </row>
    <row r="6" spans="7:11" ht="12.75">
      <c r="G6" t="s">
        <v>66</v>
      </c>
      <c r="H6" t="s">
        <v>67</v>
      </c>
      <c r="I6" t="s">
        <v>70</v>
      </c>
      <c r="J6" t="s">
        <v>71</v>
      </c>
      <c r="K6" t="s">
        <v>44</v>
      </c>
    </row>
    <row r="7" spans="1:11" ht="13.5">
      <c r="A7" s="14">
        <v>55</v>
      </c>
      <c r="B7" s="15">
        <v>0.003971</v>
      </c>
      <c r="C7" s="15">
        <v>0.003963</v>
      </c>
      <c r="D7" s="16">
        <v>95250.9</v>
      </c>
      <c r="E7" s="16">
        <v>377.4</v>
      </c>
      <c r="F7" s="17">
        <v>27.79</v>
      </c>
      <c r="G7">
        <f>C7/(1-C7)</f>
        <v>0.00397876785701736</v>
      </c>
      <c r="H7">
        <f>G7*$H$3</f>
        <v>0.02387260714210416</v>
      </c>
      <c r="I7">
        <f>H7/(1+H7)</f>
        <v>0.023315993587072162</v>
      </c>
      <c r="J7">
        <v>1</v>
      </c>
      <c r="K7">
        <f>(K8*J8/J7)/$H$4+(J7+J8)/(2*J7)</f>
        <v>10.961700047573489</v>
      </c>
    </row>
    <row r="8" spans="1:11" ht="13.5">
      <c r="A8" s="14">
        <v>56</v>
      </c>
      <c r="B8" s="15">
        <v>0.004325</v>
      </c>
      <c r="C8" s="15">
        <v>0.004316</v>
      </c>
      <c r="D8" s="16">
        <v>94873.4</v>
      </c>
      <c r="E8" s="16">
        <v>409.5</v>
      </c>
      <c r="F8" s="17">
        <v>26.89</v>
      </c>
      <c r="G8">
        <f aca="true" t="shared" si="0" ref="G8:G52">C8/(1-C8)</f>
        <v>0.004334708602327647</v>
      </c>
      <c r="H8">
        <f aca="true" t="shared" si="1" ref="H8:H52">G8*$H$3</f>
        <v>0.02600825161396588</v>
      </c>
      <c r="I8">
        <f aca="true" t="shared" si="2" ref="I8:I60">H8/(1+H8)</f>
        <v>0.025348969243720515</v>
      </c>
      <c r="J8">
        <f>J7*(1-I7)</f>
        <v>0.9766840064129279</v>
      </c>
      <c r="K8">
        <f aca="true" t="shared" si="3" ref="K8:K57">(K9*J9/J8)/$H$4+(J8+J9)/(2*J8)</f>
        <v>10.568848786447415</v>
      </c>
    </row>
    <row r="9" spans="1:11" ht="13.5">
      <c r="A9" s="14">
        <v>57</v>
      </c>
      <c r="B9" s="15">
        <v>0.0047</v>
      </c>
      <c r="C9" s="15">
        <v>0.004689</v>
      </c>
      <c r="D9" s="16">
        <v>94463.9</v>
      </c>
      <c r="E9" s="16">
        <v>442.9</v>
      </c>
      <c r="F9" s="17">
        <v>26.01</v>
      </c>
      <c r="G9">
        <f t="shared" si="0"/>
        <v>0.004711090302428085</v>
      </c>
      <c r="H9">
        <f t="shared" si="1"/>
        <v>0.028266541814568513</v>
      </c>
      <c r="I9">
        <f t="shared" si="2"/>
        <v>0.027489508473831033</v>
      </c>
      <c r="J9">
        <f aca="true" t="shared" si="4" ref="J9:J60">J8*(1-I8)</f>
        <v>0.9519260735735328</v>
      </c>
      <c r="K9">
        <f t="shared" si="3"/>
        <v>10.174797207018505</v>
      </c>
    </row>
    <row r="10" spans="1:11" ht="13.5">
      <c r="A10" s="14">
        <v>58</v>
      </c>
      <c r="B10" s="15">
        <v>0.005117</v>
      </c>
      <c r="C10" s="15">
        <v>0.005104</v>
      </c>
      <c r="D10" s="16">
        <v>94021</v>
      </c>
      <c r="E10" s="16">
        <v>479.9</v>
      </c>
      <c r="F10" s="17">
        <v>25.13</v>
      </c>
      <c r="G10">
        <f t="shared" si="0"/>
        <v>0.005130184461491452</v>
      </c>
      <c r="H10">
        <f t="shared" si="1"/>
        <v>0.030781106768948713</v>
      </c>
      <c r="I10">
        <f t="shared" si="2"/>
        <v>0.029861923706997424</v>
      </c>
      <c r="J10">
        <f t="shared" si="4"/>
        <v>0.9257580937075724</v>
      </c>
      <c r="K10">
        <f t="shared" si="3"/>
        <v>9.778959726156799</v>
      </c>
    </row>
    <row r="11" spans="1:11" ht="13.5">
      <c r="A11" s="14">
        <v>59</v>
      </c>
      <c r="B11" s="15">
        <v>0.005733</v>
      </c>
      <c r="C11" s="15">
        <v>0.005717</v>
      </c>
      <c r="D11" s="16">
        <v>93541.1</v>
      </c>
      <c r="E11" s="16">
        <v>534.8</v>
      </c>
      <c r="F11" s="17">
        <v>24.25</v>
      </c>
      <c r="G11">
        <f t="shared" si="0"/>
        <v>0.005749872018328785</v>
      </c>
      <c r="H11">
        <f t="shared" si="1"/>
        <v>0.03449923210997271</v>
      </c>
      <c r="I11">
        <f t="shared" si="2"/>
        <v>0.03334872664874561</v>
      </c>
      <c r="J11">
        <f t="shared" si="4"/>
        <v>0.8981131761421415</v>
      </c>
      <c r="K11">
        <f t="shared" si="3"/>
        <v>9.381836549359141</v>
      </c>
    </row>
    <row r="12" spans="1:11" ht="13.5">
      <c r="A12" s="14">
        <v>60</v>
      </c>
      <c r="B12" s="15">
        <v>0.006409</v>
      </c>
      <c r="C12" s="15">
        <v>0.006388</v>
      </c>
      <c r="D12" s="16">
        <v>93006.3</v>
      </c>
      <c r="E12" s="16">
        <v>594.1</v>
      </c>
      <c r="F12" s="17">
        <v>23.39</v>
      </c>
      <c r="G12">
        <f t="shared" si="0"/>
        <v>0.006429068892082623</v>
      </c>
      <c r="H12">
        <f t="shared" si="1"/>
        <v>0.038574413352495736</v>
      </c>
      <c r="I12">
        <f t="shared" si="2"/>
        <v>0.03714169428455142</v>
      </c>
      <c r="J12">
        <f t="shared" si="4"/>
        <v>0.8681622453313406</v>
      </c>
      <c r="K12">
        <f t="shared" si="3"/>
        <v>8.992341948189662</v>
      </c>
    </row>
    <row r="13" spans="1:11" ht="13.5">
      <c r="A13" s="14">
        <v>61</v>
      </c>
      <c r="B13" s="15">
        <v>0.007113</v>
      </c>
      <c r="C13" s="15">
        <v>0.007088</v>
      </c>
      <c r="D13" s="16">
        <v>92412.2</v>
      </c>
      <c r="E13" s="16">
        <v>655</v>
      </c>
      <c r="F13" s="17">
        <v>22.54</v>
      </c>
      <c r="G13">
        <f t="shared" si="0"/>
        <v>0.007138598385355399</v>
      </c>
      <c r="H13">
        <f t="shared" si="1"/>
        <v>0.04283159031213239</v>
      </c>
      <c r="I13">
        <f t="shared" si="2"/>
        <v>0.041072394344433286</v>
      </c>
      <c r="J13">
        <f t="shared" si="4"/>
        <v>0.8359172286258543</v>
      </c>
      <c r="K13">
        <f t="shared" si="3"/>
        <v>8.611126573818911</v>
      </c>
    </row>
    <row r="14" spans="1:11" ht="13.5">
      <c r="A14" s="14">
        <v>62</v>
      </c>
      <c r="B14" s="15">
        <v>0.007572</v>
      </c>
      <c r="C14" s="15">
        <v>0.007544</v>
      </c>
      <c r="D14" s="16">
        <v>91757.2</v>
      </c>
      <c r="E14" s="16">
        <v>692.2</v>
      </c>
      <c r="F14" s="17">
        <v>21.7</v>
      </c>
      <c r="G14">
        <f t="shared" si="0"/>
        <v>0.0076013445432341585</v>
      </c>
      <c r="H14">
        <f t="shared" si="1"/>
        <v>0.04560806725940495</v>
      </c>
      <c r="I14">
        <f t="shared" si="2"/>
        <v>0.04361870254018425</v>
      </c>
      <c r="J14">
        <f t="shared" si="4"/>
        <v>0.8015841065724274</v>
      </c>
      <c r="K14">
        <f t="shared" si="3"/>
        <v>8.23708789004552</v>
      </c>
    </row>
    <row r="15" spans="1:11" ht="13.5">
      <c r="A15" s="14">
        <v>63</v>
      </c>
      <c r="B15" s="15">
        <v>0.00841</v>
      </c>
      <c r="C15" s="15">
        <v>0.008375</v>
      </c>
      <c r="D15" s="16">
        <v>91065</v>
      </c>
      <c r="E15" s="16">
        <v>762.7</v>
      </c>
      <c r="F15" s="17">
        <v>20.86</v>
      </c>
      <c r="G15">
        <f t="shared" si="0"/>
        <v>0.008445733013992185</v>
      </c>
      <c r="H15">
        <f t="shared" si="1"/>
        <v>0.050674398083953104</v>
      </c>
      <c r="I15">
        <f t="shared" si="2"/>
        <v>0.04823035392921416</v>
      </c>
      <c r="J15">
        <f t="shared" si="4"/>
        <v>0.7666200478669053</v>
      </c>
      <c r="K15">
        <f t="shared" si="3"/>
        <v>7.8556101679490755</v>
      </c>
    </row>
    <row r="16" spans="1:11" ht="13.5">
      <c r="A16" s="14">
        <v>64</v>
      </c>
      <c r="B16" s="15">
        <v>0.009223</v>
      </c>
      <c r="C16" s="15">
        <v>0.00918</v>
      </c>
      <c r="D16" s="16">
        <v>90302.4</v>
      </c>
      <c r="E16" s="16">
        <v>829</v>
      </c>
      <c r="F16" s="17">
        <v>20.03</v>
      </c>
      <c r="G16">
        <f t="shared" si="0"/>
        <v>0.009265053188268303</v>
      </c>
      <c r="H16">
        <f t="shared" si="1"/>
        <v>0.055590319129609815</v>
      </c>
      <c r="I16">
        <f t="shared" si="2"/>
        <v>0.052662778468304805</v>
      </c>
      <c r="J16">
        <f t="shared" si="4"/>
        <v>0.7296456916290534</v>
      </c>
      <c r="K16">
        <f t="shared" si="3"/>
        <v>7.4813435807513535</v>
      </c>
    </row>
    <row r="17" spans="1:11" ht="13.5">
      <c r="A17" s="14">
        <v>65</v>
      </c>
      <c r="B17" s="15">
        <v>0.010157</v>
      </c>
      <c r="C17" s="15">
        <v>0.010105</v>
      </c>
      <c r="D17" s="16">
        <v>89473.3</v>
      </c>
      <c r="E17" s="16">
        <v>904.2</v>
      </c>
      <c r="F17" s="17">
        <v>19.21</v>
      </c>
      <c r="G17">
        <f t="shared" si="0"/>
        <v>0.010208153390006011</v>
      </c>
      <c r="H17">
        <f t="shared" si="1"/>
        <v>0.06124892034003607</v>
      </c>
      <c r="I17">
        <f t="shared" si="2"/>
        <v>0.05771400014278575</v>
      </c>
      <c r="J17">
        <f t="shared" si="4"/>
        <v>0.6912205222104395</v>
      </c>
      <c r="K17">
        <f t="shared" si="3"/>
        <v>7.109869052801331</v>
      </c>
    </row>
    <row r="18" spans="1:11" ht="13.5">
      <c r="A18" s="14">
        <v>66</v>
      </c>
      <c r="B18" s="15">
        <v>0.011112</v>
      </c>
      <c r="C18" s="15">
        <v>0.011051</v>
      </c>
      <c r="D18" s="16">
        <v>88569.2</v>
      </c>
      <c r="E18" s="16">
        <v>978.8</v>
      </c>
      <c r="F18" s="17">
        <v>18.4</v>
      </c>
      <c r="G18">
        <f t="shared" si="0"/>
        <v>0.011174489281044827</v>
      </c>
      <c r="H18">
        <f t="shared" si="1"/>
        <v>0.06704693568626896</v>
      </c>
      <c r="I18">
        <f t="shared" si="2"/>
        <v>0.06283410171001323</v>
      </c>
      <c r="J18">
        <f t="shared" si="4"/>
        <v>0.6513274208928898</v>
      </c>
      <c r="K18">
        <f t="shared" si="3"/>
        <v>6.742731469730034</v>
      </c>
    </row>
    <row r="19" spans="1:11" ht="13.5">
      <c r="A19" s="14">
        <v>67</v>
      </c>
      <c r="B19" s="15">
        <v>0.012392</v>
      </c>
      <c r="C19" s="15">
        <v>0.012315</v>
      </c>
      <c r="D19" s="16">
        <v>87590.4</v>
      </c>
      <c r="E19" s="16">
        <v>1078.7</v>
      </c>
      <c r="F19" s="17">
        <v>17.6</v>
      </c>
      <c r="G19">
        <f t="shared" si="0"/>
        <v>0.012468550195659546</v>
      </c>
      <c r="H19">
        <f t="shared" si="1"/>
        <v>0.07481130117395728</v>
      </c>
      <c r="I19">
        <f t="shared" si="2"/>
        <v>0.0696041259449403</v>
      </c>
      <c r="J19">
        <f t="shared" si="4"/>
        <v>0.6104018474819853</v>
      </c>
      <c r="K19">
        <f t="shared" si="3"/>
        <v>6.376932547065738</v>
      </c>
    </row>
    <row r="20" spans="1:11" ht="13.5">
      <c r="A20" s="14">
        <v>68</v>
      </c>
      <c r="B20" s="15">
        <v>0.013805</v>
      </c>
      <c r="C20" s="15">
        <v>0.01371</v>
      </c>
      <c r="D20" s="16">
        <v>86511.7</v>
      </c>
      <c r="E20" s="16">
        <v>1186.1</v>
      </c>
      <c r="F20" s="17">
        <v>16.81</v>
      </c>
      <c r="G20">
        <f t="shared" si="0"/>
        <v>0.013900576909428261</v>
      </c>
      <c r="H20">
        <f t="shared" si="1"/>
        <v>0.08340346145656957</v>
      </c>
      <c r="I20">
        <f t="shared" si="2"/>
        <v>0.07698282719573254</v>
      </c>
      <c r="J20">
        <f t="shared" si="4"/>
        <v>0.567915360412825</v>
      </c>
      <c r="K20">
        <f t="shared" si="3"/>
        <v>6.020174290947119</v>
      </c>
    </row>
    <row r="21" spans="1:11" ht="13.5">
      <c r="A21" s="14">
        <v>69</v>
      </c>
      <c r="B21" s="15">
        <v>0.015274</v>
      </c>
      <c r="C21" s="15">
        <v>0.015158</v>
      </c>
      <c r="D21" s="16">
        <v>85325.6</v>
      </c>
      <c r="E21" s="16">
        <v>1293.4</v>
      </c>
      <c r="F21" s="17">
        <v>16.04</v>
      </c>
      <c r="G21">
        <f t="shared" si="0"/>
        <v>0.01539130134579963</v>
      </c>
      <c r="H21">
        <f t="shared" si="1"/>
        <v>0.09234780807479778</v>
      </c>
      <c r="I21">
        <f t="shared" si="2"/>
        <v>0.08454066314057576</v>
      </c>
      <c r="J21">
        <f t="shared" si="4"/>
        <v>0.5241956303603623</v>
      </c>
      <c r="K21">
        <f t="shared" si="3"/>
        <v>5.67239609236862</v>
      </c>
    </row>
    <row r="22" spans="1:11" ht="13.5">
      <c r="A22" s="14">
        <v>70</v>
      </c>
      <c r="B22" s="15">
        <v>0.016953</v>
      </c>
      <c r="C22" s="15">
        <v>0.016811</v>
      </c>
      <c r="D22" s="16">
        <v>84032.2</v>
      </c>
      <c r="E22" s="16">
        <v>1412.6</v>
      </c>
      <c r="F22" s="17">
        <v>15.28</v>
      </c>
      <c r="G22">
        <f t="shared" si="0"/>
        <v>0.01709844190689684</v>
      </c>
      <c r="H22">
        <f t="shared" si="1"/>
        <v>0.10259065144138105</v>
      </c>
      <c r="I22">
        <f t="shared" si="2"/>
        <v>0.09304509457545973</v>
      </c>
      <c r="J22">
        <f t="shared" si="4"/>
        <v>0.47987978415430516</v>
      </c>
      <c r="K22">
        <f t="shared" si="3"/>
        <v>5.330307477683285</v>
      </c>
    </row>
    <row r="23" spans="1:11" ht="13.5">
      <c r="A23" s="14">
        <v>71</v>
      </c>
      <c r="B23" s="15">
        <v>0.019271</v>
      </c>
      <c r="C23" s="15">
        <v>0.019087</v>
      </c>
      <c r="D23" s="16">
        <v>82619.6</v>
      </c>
      <c r="E23" s="16">
        <v>1577</v>
      </c>
      <c r="F23" s="17">
        <v>14.53</v>
      </c>
      <c r="G23">
        <f t="shared" si="0"/>
        <v>0.019458402529072404</v>
      </c>
      <c r="H23">
        <f t="shared" si="1"/>
        <v>0.11675041517443442</v>
      </c>
      <c r="I23">
        <f t="shared" si="2"/>
        <v>0.10454476988593571</v>
      </c>
      <c r="J23">
        <f t="shared" si="4"/>
        <v>0.43522932425281663</v>
      </c>
      <c r="K23">
        <f t="shared" si="3"/>
        <v>4.994756683877823</v>
      </c>
    </row>
    <row r="24" spans="1:11" ht="13.5">
      <c r="A24" s="14">
        <v>72</v>
      </c>
      <c r="B24" s="15">
        <v>0.021843</v>
      </c>
      <c r="C24" s="15">
        <v>0.021607</v>
      </c>
      <c r="D24" s="16">
        <v>81042.6</v>
      </c>
      <c r="E24" s="16">
        <v>1751.1</v>
      </c>
      <c r="F24" s="17">
        <v>13.81</v>
      </c>
      <c r="G24">
        <f t="shared" si="0"/>
        <v>0.02208417271996018</v>
      </c>
      <c r="H24">
        <f t="shared" si="1"/>
        <v>0.13250503631976107</v>
      </c>
      <c r="I24">
        <f t="shared" si="2"/>
        <v>0.11700171925977067</v>
      </c>
      <c r="J24">
        <f t="shared" si="4"/>
        <v>0.3897283747011946</v>
      </c>
      <c r="K24">
        <f t="shared" si="3"/>
        <v>4.677704641577624</v>
      </c>
    </row>
    <row r="25" spans="1:11" ht="13.5">
      <c r="A25" s="14">
        <v>73</v>
      </c>
      <c r="B25" s="15">
        <v>0.024637</v>
      </c>
      <c r="C25" s="15">
        <v>0.024337</v>
      </c>
      <c r="D25" s="16">
        <v>79291.6</v>
      </c>
      <c r="E25" s="16">
        <v>1929.7</v>
      </c>
      <c r="F25" s="17">
        <v>13.1</v>
      </c>
      <c r="G25">
        <f t="shared" si="0"/>
        <v>0.024944063677724792</v>
      </c>
      <c r="H25">
        <f t="shared" si="1"/>
        <v>0.14966438206634874</v>
      </c>
      <c r="I25">
        <f t="shared" si="2"/>
        <v>0.13018093314968107</v>
      </c>
      <c r="J25">
        <f t="shared" si="4"/>
        <v>0.3441294848168387</v>
      </c>
      <c r="K25">
        <f t="shared" si="3"/>
        <v>4.37936605098261</v>
      </c>
    </row>
    <row r="26" spans="1:11" ht="13.5">
      <c r="A26" s="14">
        <v>74</v>
      </c>
      <c r="B26" s="15">
        <v>0.027266</v>
      </c>
      <c r="C26" s="15">
        <v>0.026899</v>
      </c>
      <c r="D26" s="16">
        <v>77361.8</v>
      </c>
      <c r="E26" s="16">
        <v>2081</v>
      </c>
      <c r="F26" s="17">
        <v>12.41</v>
      </c>
      <c r="G26">
        <f t="shared" si="0"/>
        <v>0.027642557144633494</v>
      </c>
      <c r="H26">
        <f t="shared" si="1"/>
        <v>0.16585534286780096</v>
      </c>
      <c r="I26">
        <f t="shared" si="2"/>
        <v>0.14226065341848135</v>
      </c>
      <c r="J26">
        <f t="shared" si="4"/>
        <v>0.29933038735906364</v>
      </c>
      <c r="K26">
        <f t="shared" si="3"/>
        <v>4.098567887895516</v>
      </c>
    </row>
    <row r="27" spans="1:11" ht="13.5">
      <c r="A27" s="14">
        <v>75</v>
      </c>
      <c r="B27" s="15">
        <v>0.031179</v>
      </c>
      <c r="C27" s="15">
        <v>0.030701</v>
      </c>
      <c r="D27" s="16">
        <v>75280.9</v>
      </c>
      <c r="E27" s="16">
        <v>2311.2</v>
      </c>
      <c r="F27" s="17">
        <v>11.74</v>
      </c>
      <c r="G27">
        <f t="shared" si="0"/>
        <v>0.031673405213458385</v>
      </c>
      <c r="H27">
        <f t="shared" si="1"/>
        <v>0.19004043128075032</v>
      </c>
      <c r="I27">
        <f t="shared" si="2"/>
        <v>0.15969241572424914</v>
      </c>
      <c r="J27">
        <f t="shared" si="4"/>
        <v>0.2567474508653561</v>
      </c>
      <c r="K27">
        <f t="shared" si="3"/>
        <v>3.8247489347326264</v>
      </c>
    </row>
    <row r="28" spans="1:11" ht="13.5">
      <c r="A28" s="14">
        <v>76</v>
      </c>
      <c r="B28" s="15">
        <v>0.034573</v>
      </c>
      <c r="C28" s="15">
        <v>0.033986</v>
      </c>
      <c r="D28" s="16">
        <v>72969.7</v>
      </c>
      <c r="E28" s="16">
        <v>2479.9</v>
      </c>
      <c r="F28" s="17">
        <v>11.1</v>
      </c>
      <c r="G28">
        <f t="shared" si="0"/>
        <v>0.03518168473748828</v>
      </c>
      <c r="H28">
        <f t="shared" si="1"/>
        <v>0.21109010842492965</v>
      </c>
      <c r="I28">
        <f t="shared" si="2"/>
        <v>0.1742976075491696</v>
      </c>
      <c r="J28">
        <f t="shared" si="4"/>
        <v>0.2157468302056244</v>
      </c>
      <c r="K28">
        <f t="shared" si="3"/>
        <v>3.57756615415606</v>
      </c>
    </row>
    <row r="29" spans="1:11" ht="13.5">
      <c r="A29" s="14">
        <v>77</v>
      </c>
      <c r="B29" s="15">
        <v>0.038491</v>
      </c>
      <c r="C29" s="15">
        <v>0.037764</v>
      </c>
      <c r="D29" s="16">
        <v>70489.8</v>
      </c>
      <c r="E29" s="16">
        <v>2662</v>
      </c>
      <c r="F29" s="17">
        <v>10.47</v>
      </c>
      <c r="G29">
        <f t="shared" si="0"/>
        <v>0.0392460893169659</v>
      </c>
      <c r="H29">
        <f t="shared" si="1"/>
        <v>0.2354765359017954</v>
      </c>
      <c r="I29">
        <f t="shared" si="2"/>
        <v>0.19059571676115813</v>
      </c>
      <c r="J29">
        <f t="shared" si="4"/>
        <v>0.17814267386446717</v>
      </c>
      <c r="K29">
        <f t="shared" si="3"/>
        <v>3.340162274778017</v>
      </c>
    </row>
    <row r="30" spans="1:11" ht="13.5">
      <c r="A30" s="14">
        <v>78</v>
      </c>
      <c r="B30" s="15">
        <v>0.042767</v>
      </c>
      <c r="C30" s="15">
        <v>0.041872</v>
      </c>
      <c r="D30" s="16">
        <v>67827.8</v>
      </c>
      <c r="E30" s="16">
        <v>2840.1</v>
      </c>
      <c r="F30" s="17">
        <v>9.86</v>
      </c>
      <c r="G30">
        <f t="shared" si="0"/>
        <v>0.04370188534308568</v>
      </c>
      <c r="H30">
        <f t="shared" si="1"/>
        <v>0.2622113120585141</v>
      </c>
      <c r="I30">
        <f t="shared" si="2"/>
        <v>0.20773963087914268</v>
      </c>
      <c r="J30">
        <f t="shared" si="4"/>
        <v>0.14418944325351982</v>
      </c>
      <c r="K30">
        <f t="shared" si="3"/>
        <v>3.114267233344167</v>
      </c>
    </row>
    <row r="31" spans="1:11" ht="13.5">
      <c r="A31" s="14">
        <v>79</v>
      </c>
      <c r="B31" s="15">
        <v>0.047822</v>
      </c>
      <c r="C31" s="15">
        <v>0.046705</v>
      </c>
      <c r="D31" s="16">
        <v>64987.7</v>
      </c>
      <c r="E31" s="16">
        <v>3035.2</v>
      </c>
      <c r="F31" s="17">
        <v>9.27</v>
      </c>
      <c r="G31">
        <f t="shared" si="0"/>
        <v>0.04899322874870843</v>
      </c>
      <c r="H31">
        <f t="shared" si="1"/>
        <v>0.29395937249225057</v>
      </c>
      <c r="I31">
        <f t="shared" si="2"/>
        <v>0.22717820879187697</v>
      </c>
      <c r="J31">
        <f t="shared" si="4"/>
        <v>0.11423558153536452</v>
      </c>
      <c r="K31">
        <f t="shared" si="3"/>
        <v>2.8977491932844046</v>
      </c>
    </row>
    <row r="32" spans="1:11" ht="13.5">
      <c r="A32" s="14">
        <v>80</v>
      </c>
      <c r="B32" s="15">
        <v>0.053642</v>
      </c>
      <c r="C32" s="15">
        <v>0.052241</v>
      </c>
      <c r="D32" s="16">
        <v>61952.5</v>
      </c>
      <c r="E32" s="16">
        <v>3236.4</v>
      </c>
      <c r="F32" s="17">
        <v>8.7</v>
      </c>
      <c r="G32">
        <f t="shared" si="0"/>
        <v>0.05512055279876003</v>
      </c>
      <c r="H32">
        <f t="shared" si="1"/>
        <v>0.3307233167925602</v>
      </c>
      <c r="I32">
        <f t="shared" si="2"/>
        <v>0.24852898616799018</v>
      </c>
      <c r="J32">
        <f t="shared" si="4"/>
        <v>0.08828374674186198</v>
      </c>
      <c r="K32">
        <f t="shared" si="3"/>
        <v>2.693680692989852</v>
      </c>
    </row>
    <row r="33" spans="1:11" ht="13.5">
      <c r="A33" s="14">
        <v>81</v>
      </c>
      <c r="B33" s="15">
        <v>0.059942</v>
      </c>
      <c r="C33" s="15">
        <v>0.058198</v>
      </c>
      <c r="D33" s="16">
        <v>58716</v>
      </c>
      <c r="E33" s="16">
        <v>3417.1</v>
      </c>
      <c r="F33" s="17">
        <v>8.15</v>
      </c>
      <c r="G33">
        <f t="shared" si="0"/>
        <v>0.06179430496006592</v>
      </c>
      <c r="H33">
        <f t="shared" si="1"/>
        <v>0.3707658297603955</v>
      </c>
      <c r="I33">
        <f t="shared" si="2"/>
        <v>0.2704807938094021</v>
      </c>
      <c r="J33">
        <f t="shared" si="4"/>
        <v>0.06634267666899542</v>
      </c>
      <c r="K33">
        <f t="shared" si="3"/>
        <v>2.503853419430831</v>
      </c>
    </row>
    <row r="34" spans="1:11" ht="13.5">
      <c r="A34" s="14">
        <v>82</v>
      </c>
      <c r="B34" s="15">
        <v>0.066813</v>
      </c>
      <c r="C34" s="15">
        <v>0.064653</v>
      </c>
      <c r="D34" s="16">
        <v>55298.9</v>
      </c>
      <c r="E34" s="16">
        <v>3575.2</v>
      </c>
      <c r="F34" s="17">
        <v>7.63</v>
      </c>
      <c r="G34">
        <f t="shared" si="0"/>
        <v>0.06912194084120653</v>
      </c>
      <c r="H34">
        <f t="shared" si="1"/>
        <v>0.41473164504723914</v>
      </c>
      <c r="I34">
        <f t="shared" si="2"/>
        <v>0.293152165288132</v>
      </c>
      <c r="J34">
        <f t="shared" si="4"/>
        <v>0.04839825682012504</v>
      </c>
      <c r="K34">
        <f t="shared" si="3"/>
        <v>2.325452278036459</v>
      </c>
    </row>
    <row r="35" spans="1:11" ht="13.5">
      <c r="A35" s="14">
        <v>83</v>
      </c>
      <c r="B35" s="15">
        <v>0.07433</v>
      </c>
      <c r="C35" s="15">
        <v>0.071667</v>
      </c>
      <c r="D35" s="16">
        <v>51723.7</v>
      </c>
      <c r="E35" s="16">
        <v>3706.9</v>
      </c>
      <c r="F35" s="17">
        <v>7.12</v>
      </c>
      <c r="G35">
        <f t="shared" si="0"/>
        <v>0.07719966865338192</v>
      </c>
      <c r="H35">
        <f t="shared" si="1"/>
        <v>0.46319801192029153</v>
      </c>
      <c r="I35">
        <f t="shared" si="2"/>
        <v>0.31656550114662435</v>
      </c>
      <c r="J35">
        <f t="shared" si="4"/>
        <v>0.03421020303713428</v>
      </c>
      <c r="K35">
        <f t="shared" si="3"/>
        <v>2.155413482910911</v>
      </c>
    </row>
    <row r="36" spans="1:11" ht="13.5">
      <c r="A36" s="14">
        <v>84</v>
      </c>
      <c r="B36" s="15">
        <v>0.083763</v>
      </c>
      <c r="C36" s="15">
        <v>0.080396</v>
      </c>
      <c r="D36" s="16">
        <v>48016.8</v>
      </c>
      <c r="E36" s="16">
        <v>3860.4</v>
      </c>
      <c r="F36" s="17">
        <v>6.63</v>
      </c>
      <c r="G36">
        <f t="shared" si="0"/>
        <v>0.08742458710488428</v>
      </c>
      <c r="H36">
        <f t="shared" si="1"/>
        <v>0.5245475226293057</v>
      </c>
      <c r="I36">
        <f t="shared" si="2"/>
        <v>0.3440676757157734</v>
      </c>
      <c r="J36">
        <f t="shared" si="4"/>
        <v>0.023380432968356096</v>
      </c>
      <c r="K36">
        <f t="shared" si="3"/>
        <v>1.989474637199836</v>
      </c>
    </row>
    <row r="37" spans="1:11" ht="13.5">
      <c r="A37" s="14">
        <v>85</v>
      </c>
      <c r="B37" s="15">
        <v>0.097308</v>
      </c>
      <c r="C37" s="15">
        <v>0.092794</v>
      </c>
      <c r="D37" s="16">
        <v>44156.4</v>
      </c>
      <c r="E37" s="16">
        <v>4097.4</v>
      </c>
      <c r="F37" s="17">
        <v>6.17</v>
      </c>
      <c r="G37">
        <f t="shared" si="0"/>
        <v>0.10228547871156056</v>
      </c>
      <c r="H37">
        <f t="shared" si="1"/>
        <v>0.6137128722693633</v>
      </c>
      <c r="I37">
        <f t="shared" si="2"/>
        <v>0.38031107194819563</v>
      </c>
      <c r="J37">
        <f t="shared" si="4"/>
        <v>0.015335981739705372</v>
      </c>
      <c r="K37">
        <f t="shared" si="3"/>
        <v>1.8327519885478707</v>
      </c>
    </row>
    <row r="38" spans="1:11" ht="13.5">
      <c r="A38" s="14">
        <v>86</v>
      </c>
      <c r="B38" s="15">
        <v>0.107874</v>
      </c>
      <c r="C38" s="15">
        <v>0.102353</v>
      </c>
      <c r="D38" s="16">
        <v>40059</v>
      </c>
      <c r="E38" s="16">
        <v>4100.2</v>
      </c>
      <c r="F38" s="17">
        <v>5.75</v>
      </c>
      <c r="G38">
        <f t="shared" si="0"/>
        <v>0.11402366409067262</v>
      </c>
      <c r="H38">
        <f t="shared" si="1"/>
        <v>0.6841419845440357</v>
      </c>
      <c r="I38">
        <f t="shared" si="2"/>
        <v>0.4062258353646235</v>
      </c>
      <c r="J38">
        <f t="shared" si="4"/>
        <v>0.009503538084900067</v>
      </c>
      <c r="K38">
        <f t="shared" si="3"/>
        <v>1.7084528058434705</v>
      </c>
    </row>
    <row r="39" spans="1:11" ht="13.5">
      <c r="A39" s="14">
        <v>87</v>
      </c>
      <c r="B39" s="15">
        <v>0.121637</v>
      </c>
      <c r="C39" s="15">
        <v>0.114664</v>
      </c>
      <c r="D39" s="16">
        <v>35958.8</v>
      </c>
      <c r="E39" s="16">
        <v>4123.2</v>
      </c>
      <c r="F39" s="17">
        <v>5.35</v>
      </c>
      <c r="G39">
        <f t="shared" si="0"/>
        <v>0.12951467013653573</v>
      </c>
      <c r="H39">
        <f t="shared" si="1"/>
        <v>0.7770880208192144</v>
      </c>
      <c r="I39">
        <f t="shared" si="2"/>
        <v>0.43728167187857525</v>
      </c>
      <c r="J39">
        <f t="shared" si="4"/>
        <v>0.005642955387442023</v>
      </c>
      <c r="K39">
        <f t="shared" si="3"/>
        <v>1.5889383203941665</v>
      </c>
    </row>
    <row r="40" spans="1:11" ht="13.5">
      <c r="A40" s="14">
        <v>88</v>
      </c>
      <c r="B40" s="15">
        <v>0.134513</v>
      </c>
      <c r="C40" s="15">
        <v>0.126036</v>
      </c>
      <c r="D40" s="16">
        <v>31835.7</v>
      </c>
      <c r="E40" s="16">
        <v>4012.4</v>
      </c>
      <c r="F40" s="17">
        <v>4.97</v>
      </c>
      <c r="G40">
        <f t="shared" si="0"/>
        <v>0.14421188973458862</v>
      </c>
      <c r="H40">
        <f t="shared" si="1"/>
        <v>0.8652713384075317</v>
      </c>
      <c r="I40">
        <f t="shared" si="2"/>
        <v>0.46388496975794086</v>
      </c>
      <c r="J40">
        <f t="shared" si="4"/>
        <v>0.0031753944212851615</v>
      </c>
      <c r="K40">
        <f t="shared" si="3"/>
        <v>1.4853691181438906</v>
      </c>
    </row>
    <row r="41" spans="1:11" ht="13.5">
      <c r="A41" s="14">
        <v>89</v>
      </c>
      <c r="B41" s="15">
        <v>0.152184</v>
      </c>
      <c r="C41" s="15">
        <v>0.141423</v>
      </c>
      <c r="D41" s="16">
        <v>27823.2</v>
      </c>
      <c r="E41" s="16">
        <v>3934.8</v>
      </c>
      <c r="F41" s="17">
        <v>4.62</v>
      </c>
      <c r="G41">
        <f t="shared" si="0"/>
        <v>0.16471789950115132</v>
      </c>
      <c r="H41">
        <f t="shared" si="1"/>
        <v>0.9883073970069078</v>
      </c>
      <c r="I41">
        <f t="shared" si="2"/>
        <v>0.497059659132513</v>
      </c>
      <c r="J41">
        <f t="shared" si="4"/>
        <v>0.0017023766761977603</v>
      </c>
      <c r="K41">
        <f t="shared" si="3"/>
        <v>1.3848101009096037</v>
      </c>
    </row>
    <row r="42" spans="1:11" ht="13.5">
      <c r="A42" s="14">
        <v>90</v>
      </c>
      <c r="B42" s="15">
        <v>0.167079</v>
      </c>
      <c r="C42" s="15">
        <v>0.154197</v>
      </c>
      <c r="D42" s="16">
        <v>23888.4</v>
      </c>
      <c r="E42" s="16">
        <v>3683.5</v>
      </c>
      <c r="F42" s="17">
        <v>4.3</v>
      </c>
      <c r="G42">
        <f t="shared" si="0"/>
        <v>0.1823084098779503</v>
      </c>
      <c r="H42">
        <f t="shared" si="1"/>
        <v>1.0938504592677019</v>
      </c>
      <c r="I42">
        <f t="shared" si="2"/>
        <v>0.52241097468358</v>
      </c>
      <c r="J42">
        <f t="shared" si="4"/>
        <v>0.0008561939058117612</v>
      </c>
      <c r="K42">
        <f t="shared" si="3"/>
        <v>1.303349074985468</v>
      </c>
    </row>
    <row r="43" spans="1:11" ht="13.5">
      <c r="A43" s="14">
        <v>91</v>
      </c>
      <c r="B43" s="15">
        <v>0.184816</v>
      </c>
      <c r="C43" s="15">
        <v>0.169182</v>
      </c>
      <c r="D43" s="16">
        <v>20204.9</v>
      </c>
      <c r="E43" s="16">
        <v>3418.3</v>
      </c>
      <c r="F43" s="17">
        <v>3.99</v>
      </c>
      <c r="G43">
        <f t="shared" si="0"/>
        <v>0.20363304598600415</v>
      </c>
      <c r="H43">
        <f t="shared" si="1"/>
        <v>1.2217982759160249</v>
      </c>
      <c r="I43">
        <f t="shared" si="2"/>
        <v>0.5499141344919308</v>
      </c>
      <c r="J43">
        <f t="shared" si="4"/>
        <v>0.00040890881295849776</v>
      </c>
      <c r="K43">
        <f t="shared" si="3"/>
        <v>1.2234660786469764</v>
      </c>
    </row>
    <row r="44" spans="1:11" ht="13.5">
      <c r="A44" s="14">
        <v>92</v>
      </c>
      <c r="B44" s="15">
        <v>0.206576</v>
      </c>
      <c r="C44" s="15">
        <v>0.187236</v>
      </c>
      <c r="D44" s="16">
        <v>16786.6</v>
      </c>
      <c r="E44" s="16">
        <v>3143.1</v>
      </c>
      <c r="F44" s="17">
        <v>3.7</v>
      </c>
      <c r="G44">
        <f t="shared" si="0"/>
        <v>0.23036945534004952</v>
      </c>
      <c r="H44">
        <f t="shared" si="1"/>
        <v>1.3822167320402972</v>
      </c>
      <c r="I44">
        <f t="shared" si="2"/>
        <v>0.5802229131589005</v>
      </c>
      <c r="J44">
        <f t="shared" si="4"/>
        <v>0.00018404407699430263</v>
      </c>
      <c r="K44">
        <f t="shared" si="3"/>
        <v>1.146154535239335</v>
      </c>
    </row>
    <row r="45" spans="1:11" ht="13.5">
      <c r="A45" s="14">
        <v>93</v>
      </c>
      <c r="B45" s="15">
        <v>0.234928</v>
      </c>
      <c r="C45" s="15">
        <v>0.210233</v>
      </c>
      <c r="D45" s="16">
        <v>13643.5</v>
      </c>
      <c r="E45" s="16">
        <v>2868.3</v>
      </c>
      <c r="F45" s="17">
        <v>3.44</v>
      </c>
      <c r="G45">
        <f t="shared" si="0"/>
        <v>0.26619623255972963</v>
      </c>
      <c r="H45">
        <f t="shared" si="1"/>
        <v>1.5971773953583779</v>
      </c>
      <c r="I45">
        <f t="shared" si="2"/>
        <v>0.6149666165325559</v>
      </c>
      <c r="J45">
        <f t="shared" si="4"/>
        <v>7.725748649102738E-05</v>
      </c>
      <c r="K45">
        <f t="shared" si="3"/>
        <v>1.0756549504174453</v>
      </c>
    </row>
    <row r="46" spans="1:11" ht="13.5">
      <c r="A46" s="14">
        <v>94</v>
      </c>
      <c r="B46" s="15">
        <v>0.252118</v>
      </c>
      <c r="C46" s="15">
        <v>0.223894</v>
      </c>
      <c r="D46" s="16">
        <v>10775.2</v>
      </c>
      <c r="E46" s="16">
        <v>2412.5</v>
      </c>
      <c r="F46" s="17">
        <v>3.22</v>
      </c>
      <c r="G46">
        <f t="shared" si="0"/>
        <v>0.28848378958544324</v>
      </c>
      <c r="H46">
        <f t="shared" si="1"/>
        <v>1.7309027375126593</v>
      </c>
      <c r="I46">
        <f t="shared" si="2"/>
        <v>0.6338207193307761</v>
      </c>
      <c r="J46">
        <f t="shared" si="4"/>
        <v>2.9746711421830625E-05</v>
      </c>
      <c r="K46">
        <f t="shared" si="3"/>
        <v>1.029905755616599</v>
      </c>
    </row>
    <row r="47" spans="1:11" ht="13.5">
      <c r="A47" s="14">
        <v>95</v>
      </c>
      <c r="B47" s="15">
        <v>0.276709</v>
      </c>
      <c r="C47" s="15">
        <v>0.243078</v>
      </c>
      <c r="D47" s="16">
        <v>8362.7</v>
      </c>
      <c r="E47" s="16">
        <v>2032.8</v>
      </c>
      <c r="F47" s="17">
        <v>3</v>
      </c>
      <c r="G47">
        <f t="shared" si="0"/>
        <v>0.3211400910529751</v>
      </c>
      <c r="H47">
        <f t="shared" si="1"/>
        <v>1.9268405463178504</v>
      </c>
      <c r="I47">
        <f t="shared" si="2"/>
        <v>0.6583346498810593</v>
      </c>
      <c r="J47">
        <f t="shared" si="4"/>
        <v>1.0892629390720924E-05</v>
      </c>
      <c r="K47">
        <f t="shared" si="3"/>
        <v>0.980270316389382</v>
      </c>
    </row>
    <row r="48" spans="1:11" ht="13.5">
      <c r="A48" s="14">
        <v>96</v>
      </c>
      <c r="B48" s="15">
        <v>0.301754</v>
      </c>
      <c r="C48" s="15">
        <v>0.262195</v>
      </c>
      <c r="D48" s="16">
        <v>6329.9</v>
      </c>
      <c r="E48" s="16">
        <v>1659.7</v>
      </c>
      <c r="F48" s="17">
        <v>2.8</v>
      </c>
      <c r="G48">
        <f t="shared" si="0"/>
        <v>0.35537167679806997</v>
      </c>
      <c r="H48">
        <f t="shared" si="1"/>
        <v>2.13223006078842</v>
      </c>
      <c r="I48">
        <f t="shared" si="2"/>
        <v>0.6807386492714115</v>
      </c>
      <c r="J48">
        <f t="shared" si="4"/>
        <v>3.7216340344965283E-06</v>
      </c>
      <c r="K48">
        <f t="shared" si="3"/>
        <v>0.9373732474333929</v>
      </c>
    </row>
    <row r="49" spans="1:11" ht="13.5">
      <c r="A49" s="14">
        <v>97</v>
      </c>
      <c r="B49" s="15">
        <v>0.32489</v>
      </c>
      <c r="C49" s="15">
        <v>0.279488</v>
      </c>
      <c r="D49" s="16">
        <v>4670.2</v>
      </c>
      <c r="E49" s="16">
        <v>1305.3</v>
      </c>
      <c r="F49" s="17">
        <v>2.62</v>
      </c>
      <c r="G49">
        <f t="shared" si="0"/>
        <v>0.3879019364007817</v>
      </c>
      <c r="H49">
        <f t="shared" si="1"/>
        <v>2.3274116184046902</v>
      </c>
      <c r="I49">
        <f t="shared" si="2"/>
        <v>0.699466097170315</v>
      </c>
      <c r="J49">
        <f t="shared" si="4"/>
        <v>1.188173908770848E-06</v>
      </c>
      <c r="K49">
        <f t="shared" si="3"/>
        <v>0.9004020105643684</v>
      </c>
    </row>
    <row r="50" spans="1:11" ht="13.5">
      <c r="A50" s="14">
        <v>98</v>
      </c>
      <c r="B50" s="15">
        <v>0.357414</v>
      </c>
      <c r="C50" s="15">
        <v>0.303226</v>
      </c>
      <c r="D50" s="16">
        <v>3365</v>
      </c>
      <c r="E50" s="16">
        <v>1020.3</v>
      </c>
      <c r="F50" s="17">
        <v>2.45</v>
      </c>
      <c r="G50">
        <f t="shared" si="0"/>
        <v>0.43518558384784733</v>
      </c>
      <c r="H50">
        <f t="shared" si="1"/>
        <v>2.611113503087084</v>
      </c>
      <c r="I50">
        <f t="shared" si="2"/>
        <v>0.7230771065088052</v>
      </c>
      <c r="J50">
        <f t="shared" si="4"/>
        <v>3.5708654204330496E-07</v>
      </c>
      <c r="K50">
        <f t="shared" si="3"/>
        <v>0.8614328825539338</v>
      </c>
    </row>
    <row r="51" spans="1:11" ht="13.5">
      <c r="A51" s="14">
        <v>99</v>
      </c>
      <c r="B51" s="15">
        <v>0.379047</v>
      </c>
      <c r="C51" s="15">
        <v>0.318655</v>
      </c>
      <c r="D51" s="16">
        <v>2344.6</v>
      </c>
      <c r="E51" s="16">
        <v>747.1</v>
      </c>
      <c r="F51" s="17">
        <v>2.3</v>
      </c>
      <c r="G51">
        <f t="shared" si="0"/>
        <v>0.46768524022338176</v>
      </c>
      <c r="H51">
        <f t="shared" si="1"/>
        <v>2.8061114413402906</v>
      </c>
      <c r="I51">
        <f t="shared" si="2"/>
        <v>0.7372646556959829</v>
      </c>
      <c r="J51">
        <f t="shared" si="4"/>
        <v>9.88854384493972E-08</v>
      </c>
      <c r="K51">
        <f t="shared" si="3"/>
        <v>0.8333562933429551</v>
      </c>
    </row>
    <row r="52" spans="1:11" ht="13.5">
      <c r="A52" s="14">
        <v>100</v>
      </c>
      <c r="B52" s="15">
        <v>0.420225</v>
      </c>
      <c r="C52" s="15">
        <v>0.347261</v>
      </c>
      <c r="D52" s="16">
        <v>1597.5</v>
      </c>
      <c r="E52" s="16">
        <v>554.7</v>
      </c>
      <c r="F52" s="17">
        <v>2.13</v>
      </c>
      <c r="G52">
        <f t="shared" si="0"/>
        <v>0.5320059012867318</v>
      </c>
      <c r="H52">
        <f t="shared" si="1"/>
        <v>3.1920354077203905</v>
      </c>
      <c r="I52">
        <f t="shared" si="2"/>
        <v>0.7614523965712886</v>
      </c>
      <c r="J52">
        <f t="shared" si="4"/>
        <v>2.5980699717656066E-08</v>
      </c>
      <c r="K52">
        <f t="shared" si="3"/>
        <v>0.7956988942101507</v>
      </c>
    </row>
    <row r="53" spans="8:11" ht="12.75">
      <c r="H53">
        <f>2*H52-H51</f>
        <v>3.5779593741004905</v>
      </c>
      <c r="I53">
        <f t="shared" si="2"/>
        <v>0.7815620632945247</v>
      </c>
      <c r="J53">
        <f t="shared" si="4"/>
        <v>6.197633653047853E-09</v>
      </c>
      <c r="K53">
        <f t="shared" si="3"/>
        <v>0.7654655427620627</v>
      </c>
    </row>
    <row r="54" spans="8:11" ht="12.75">
      <c r="H54">
        <f aca="true" t="shared" si="5" ref="H54:H60">2*H53-H52</f>
        <v>3.9638833404805904</v>
      </c>
      <c r="I54">
        <f t="shared" si="2"/>
        <v>0.7985448223883556</v>
      </c>
      <c r="J54">
        <f t="shared" si="4"/>
        <v>1.3537983076281904E-09</v>
      </c>
      <c r="K54">
        <f t="shared" si="3"/>
        <v>0.7403256364378488</v>
      </c>
    </row>
    <row r="55" spans="8:11" ht="12.75">
      <c r="H55">
        <f t="shared" si="5"/>
        <v>4.34980730686069</v>
      </c>
      <c r="I55">
        <f t="shared" si="2"/>
        <v>0.8130773796810248</v>
      </c>
      <c r="J55">
        <f t="shared" si="4"/>
        <v>2.7272967851358076E-10</v>
      </c>
      <c r="K55">
        <f t="shared" si="3"/>
        <v>0.7172016178093804</v>
      </c>
    </row>
    <row r="56" spans="8:11" ht="12.75">
      <c r="H56">
        <f t="shared" si="5"/>
        <v>4.7357312732407895</v>
      </c>
      <c r="I56">
        <f t="shared" si="2"/>
        <v>0.8256543146180239</v>
      </c>
      <c r="J56">
        <f t="shared" si="4"/>
        <v>5.097934614651023E-11</v>
      </c>
      <c r="K56">
        <f t="shared" si="3"/>
        <v>0.685156340089237</v>
      </c>
    </row>
    <row r="57" spans="8:11" ht="12.75">
      <c r="H57">
        <f t="shared" si="5"/>
        <v>5.121655239620889</v>
      </c>
      <c r="I57">
        <f t="shared" si="2"/>
        <v>0.8366454887025082</v>
      </c>
      <c r="J57">
        <f t="shared" si="4"/>
        <v>8.88802904423833E-12</v>
      </c>
      <c r="K57">
        <f t="shared" si="3"/>
        <v>0.5816772556487458</v>
      </c>
    </row>
    <row r="58" spans="8:11" ht="12.75">
      <c r="H58">
        <f t="shared" si="5"/>
        <v>5.5075792060009885</v>
      </c>
      <c r="I58">
        <f t="shared" si="2"/>
        <v>0.8463330267147811</v>
      </c>
      <c r="J58">
        <f t="shared" si="4"/>
        <v>1.4518996409194656E-12</v>
      </c>
      <c r="K58">
        <v>0</v>
      </c>
    </row>
    <row r="59" spans="8:11" ht="12.75">
      <c r="H59">
        <f t="shared" si="5"/>
        <v>5.893503172381088</v>
      </c>
      <c r="I59">
        <f t="shared" si="2"/>
        <v>0.8549358758538745</v>
      </c>
      <c r="J59">
        <f t="shared" si="4"/>
        <v>2.231090233339905E-13</v>
      </c>
      <c r="K59">
        <v>0</v>
      </c>
    </row>
    <row r="60" spans="8:11" ht="12.75">
      <c r="H60">
        <f t="shared" si="5"/>
        <v>6.2794271387611875</v>
      </c>
      <c r="I60">
        <f t="shared" si="2"/>
        <v>0.8626265527578068</v>
      </c>
      <c r="J60">
        <f t="shared" si="4"/>
        <v>3.23651150590428E-14</v>
      </c>
      <c r="K6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briscola</cp:lastModifiedBy>
  <cp:lastPrinted>2004-05-20T13:58:45Z</cp:lastPrinted>
  <dcterms:created xsi:type="dcterms:W3CDTF">1996-10-14T23:33:28Z</dcterms:created>
  <dcterms:modified xsi:type="dcterms:W3CDTF">2005-02-02T15:53:35Z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1999990532</vt:i4>
  </property>
  <property fmtid="{D5CDD505-2E9C-101B-9397-08002B2CF9AE}" pid="3" name="_EmailSubject">
    <vt:lpwstr>ESWI model report</vt:lpwstr>
  </property>
  <property fmtid="{D5CDD505-2E9C-101B-9397-08002B2CF9AE}" pid="4" name="_AuthorEmail">
    <vt:lpwstr>P.M.Barton@bham.ac.uk</vt:lpwstr>
  </property>
  <property fmtid="{D5CDD505-2E9C-101B-9397-08002B2CF9AE}" pid="5" name="_AuthorEmailDisplayName">
    <vt:lpwstr>Pelham Barton</vt:lpwstr>
  </property>
  <property fmtid="{D5CDD505-2E9C-101B-9397-08002B2CF9AE}" pid="6" name="_PreviousAdHocReviewCycleID">
    <vt:i4>264748531</vt:i4>
  </property>
</Properties>
</file>