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s\user\S-Z\StrawT\Desktop\"/>
    </mc:Choice>
  </mc:AlternateContent>
  <bookViews>
    <workbookView xWindow="-120" yWindow="-120" windowWidth="29040" windowHeight="15840"/>
  </bookViews>
  <sheets>
    <sheet name="Notes - Please read" sheetId="4" r:id="rId1"/>
    <sheet name="Calculator tool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" l="1"/>
  <c r="D36" i="1"/>
  <c r="D24" i="1" l="1"/>
  <c r="D23" i="1"/>
  <c r="I22" i="1"/>
  <c r="I21" i="1"/>
  <c r="I20" i="1"/>
  <c r="I19" i="1"/>
  <c r="I18" i="1"/>
  <c r="I17" i="1"/>
  <c r="D16" i="1" s="1"/>
  <c r="I16" i="1"/>
  <c r="I15" i="1"/>
  <c r="D14" i="1"/>
  <c r="D13" i="1"/>
  <c r="D20" i="1" l="1"/>
  <c r="D25" i="1" l="1"/>
  <c r="D26" i="1" l="1"/>
  <c r="D52" i="1" s="1"/>
  <c r="D53" i="1" s="1"/>
</calcChain>
</file>

<file path=xl/sharedStrings.xml><?xml version="1.0" encoding="utf-8"?>
<sst xmlns="http://schemas.openxmlformats.org/spreadsheetml/2006/main" count="94" uniqueCount="93">
  <si>
    <t>GCSE calculator</t>
  </si>
  <si>
    <t>Subject</t>
  </si>
  <si>
    <t>English Language</t>
  </si>
  <si>
    <t>English Literature</t>
  </si>
  <si>
    <t>Mathematics</t>
  </si>
  <si>
    <t>Methods in Mathematics</t>
  </si>
  <si>
    <t>Applications of Mathematics</t>
  </si>
  <si>
    <t>Biology</t>
  </si>
  <si>
    <t>Chemistry</t>
  </si>
  <si>
    <t>Science</t>
  </si>
  <si>
    <t>Additional Science</t>
  </si>
  <si>
    <t>Additional GCSE 1</t>
  </si>
  <si>
    <t>Additional GCSE 2</t>
  </si>
  <si>
    <t>Score</t>
  </si>
  <si>
    <t>Comment</t>
  </si>
  <si>
    <t>We score both English subjects</t>
  </si>
  <si>
    <t>Total</t>
  </si>
  <si>
    <t>Scaled Score</t>
  </si>
  <si>
    <t>Scaled score</t>
  </si>
  <si>
    <t>Total Application Score</t>
  </si>
  <si>
    <t>N.B. Applicants who are classified as international or who have a degree are selected using different mechanisms, which are described on our website.</t>
  </si>
  <si>
    <t>Please note the following:</t>
  </si>
  <si>
    <t>Use drop-down menu to enter grade</t>
  </si>
  <si>
    <r>
      <rPr>
        <sz val="14"/>
        <color theme="1"/>
        <rFont val="Calibri"/>
        <family val="2"/>
        <scheme val="minor"/>
      </rPr>
      <t xml:space="preserve">You should use this calculator (next worksheet) </t>
    </r>
    <r>
      <rPr>
        <u/>
        <sz val="14"/>
        <color theme="1"/>
        <rFont val="Calibri"/>
        <family val="2"/>
        <scheme val="minor"/>
      </rPr>
      <t>only</t>
    </r>
    <r>
      <rPr>
        <sz val="14"/>
        <color theme="1"/>
        <rFont val="Calibri"/>
        <family val="2"/>
        <scheme val="minor"/>
      </rPr>
      <t xml:space="preserve"> in conjunction with information provided on our website</t>
    </r>
  </si>
  <si>
    <t>GCSEs</t>
  </si>
  <si>
    <t>Guidance on Outcome</t>
  </si>
  <si>
    <t>You must read the notes on the previous worksheet</t>
  </si>
  <si>
    <t>Use this calculator tool for advice on likelihood for selection for interview</t>
  </si>
  <si>
    <t>UCAT</t>
  </si>
  <si>
    <t>We score identified GCSEs grades and scale the total score (max 24 pts) to a maximum of 4.5 points. Our website describes this process.</t>
  </si>
  <si>
    <t>Contextual</t>
  </si>
  <si>
    <t>9/8/A*</t>
  </si>
  <si>
    <t>7/A</t>
  </si>
  <si>
    <t>6/B</t>
  </si>
  <si>
    <t>99/88/A*A*</t>
  </si>
  <si>
    <t>77/AA</t>
  </si>
  <si>
    <t>76/AB</t>
  </si>
  <si>
    <t>66/BB</t>
  </si>
  <si>
    <t>65/64/BC</t>
  </si>
  <si>
    <t>55/44/CC</t>
  </si>
  <si>
    <t>4/5/C</t>
  </si>
  <si>
    <t>87/97/A*A</t>
  </si>
  <si>
    <t>UCAT Calculator</t>
  </si>
  <si>
    <t>Contextual Score</t>
  </si>
  <si>
    <t>Y</t>
  </si>
  <si>
    <t>N</t>
  </si>
  <si>
    <t>OFS Postcode Lookup</t>
  </si>
  <si>
    <t>Enter result (use drop down menu)</t>
  </si>
  <si>
    <t>Enter your POLAR4 quintile (if no quintile result is available, leave blank and we will allocate the lowest score):</t>
  </si>
  <si>
    <t>Y/N: Use drop-down menu</t>
  </si>
  <si>
    <t>Attended Contextual School (this is an eligibility requirement):</t>
  </si>
  <si>
    <t>Contextual score</t>
  </si>
  <si>
    <t>Total Application Score (Estimated):</t>
  </si>
  <si>
    <t>Guidance: Likelihood of receiving offer of interview</t>
  </si>
  <si>
    <t>Outcome Guidance</t>
  </si>
  <si>
    <t>◦ Though the application score is an important factor, it is not the only one used for selection decisions (see website).</t>
  </si>
  <si>
    <t>Double Award Science (select the grade combination)</t>
  </si>
  <si>
    <t>◦ Our guidance on likelihood is based on analysis of historical data</t>
  </si>
  <si>
    <t>The scaled GCSE and UCAT scores are summed with the contextual score (i.e. the maximum is 10)</t>
  </si>
  <si>
    <t>Enter your total UCAT score below</t>
  </si>
  <si>
    <t>First, you need to check if the school you attended either for GCSEs or A Levels is on our list of contextual schools. Click on this link:-</t>
  </si>
  <si>
    <t>List of contextual schools</t>
  </si>
  <si>
    <r>
      <rPr>
        <sz val="14"/>
        <color theme="1"/>
        <rFont val="Calibri"/>
        <family val="2"/>
      </rPr>
      <t>◦</t>
    </r>
    <r>
      <rPr>
        <sz val="14"/>
        <color theme="1"/>
        <rFont val="Symbol"/>
        <family val="1"/>
        <charset val="2"/>
      </rPr>
      <t xml:space="preserve"> </t>
    </r>
    <r>
      <rPr>
        <sz val="14"/>
        <color theme="1"/>
        <rFont val="Calibri"/>
        <family val="2"/>
        <scheme val="minor"/>
      </rPr>
      <t xml:space="preserve">The calculator is for </t>
    </r>
    <r>
      <rPr>
        <u/>
        <sz val="14"/>
        <color theme="1"/>
        <rFont val="Calibri"/>
        <family val="2"/>
        <scheme val="minor"/>
      </rPr>
      <t>guidance</t>
    </r>
    <r>
      <rPr>
        <sz val="14"/>
        <color theme="1"/>
        <rFont val="Calibri"/>
        <family val="2"/>
        <scheme val="minor"/>
      </rPr>
      <t xml:space="preserve"> only and is not a guarantee that you will be invited for interview</t>
    </r>
  </si>
  <si>
    <t>◦ The threshold score for selection for interview is subject to the level of competition at the time of applying</t>
  </si>
  <si>
    <t>Now, retrieve your POLAR4 quintile result using your home postcode: Click on this link:-</t>
  </si>
  <si>
    <t>We provide this calculator tool because we calculate an application score based on your GCSE and UCAT results as well as contextual information.</t>
  </si>
  <si>
    <t>This calculator tool provides only an estimate of the likelihood of receiving an interview.</t>
  </si>
  <si>
    <t>There are a number of reasons for this, which are described on our website.</t>
  </si>
  <si>
    <t>It must be noted that the outcome of this calculator is not in any way a guarantee that you will be selected for inteview.</t>
  </si>
  <si>
    <t>We assign a UCAT score based on the decile in which your overall score lies.</t>
  </si>
  <si>
    <t xml:space="preserve"> We will identify the deciles once we have received the UCAT scores of our applicants. Our website provides detailed guidance.</t>
  </si>
  <si>
    <t>If you attend a contextual school we will assign a score.</t>
  </si>
  <si>
    <t>Around 90% of state secondary schools are in our contextual list, which is available on our website.</t>
  </si>
  <si>
    <t>The score we allocate will vary according to the POLAR4 quintile determined by your home postcode. These scores are provided on our website.</t>
  </si>
  <si>
    <t>The outcome of this calculator tool is to provide you with an estimate of the likelihood that you will receive the offer of an interview.</t>
  </si>
  <si>
    <t>This guidance is based only on historical data since it is not possible to predict the threshold score for selection for interview.</t>
  </si>
  <si>
    <t>We score seven subject grades. Please enter your GCSE and/or IGCSE grades in the boxes below.</t>
  </si>
  <si>
    <t>Other GCSE-equivalent qualifications may be considered but will not be scored. Please see our website.</t>
  </si>
  <si>
    <t>If you have MYP results from the IB programme, please convert to a grade score as follows: 7 = A*; 6 = A; 5 = B.</t>
  </si>
  <si>
    <t>1) Biology and Chemistry;</t>
  </si>
  <si>
    <t>2) Science and Additional Science</t>
  </si>
  <si>
    <t xml:space="preserve">We ask you to enter the total of the scores you receive for the four subtests. </t>
  </si>
  <si>
    <t xml:space="preserve">If you have not yet taken UCAT you can input a score to see what you would need to obtain to achieve a positive outcome. </t>
  </si>
  <si>
    <r>
      <t xml:space="preserve">The scaled UCAT score that we provide here is an </t>
    </r>
    <r>
      <rPr>
        <u/>
        <sz val="14"/>
        <color theme="1"/>
        <rFont val="Calibri"/>
        <family val="2"/>
        <scheme val="minor"/>
      </rPr>
      <t>estimate</t>
    </r>
    <r>
      <rPr>
        <sz val="14"/>
        <color theme="1"/>
        <rFont val="Calibri"/>
        <family val="2"/>
        <scheme val="minor"/>
      </rPr>
      <t xml:space="preserve"> only because it is based on data for our 2019 applicants (see website).</t>
    </r>
  </si>
  <si>
    <t xml:space="preserve">We use the highest grade from </t>
  </si>
  <si>
    <t>any one of these subjects</t>
  </si>
  <si>
    <t>One of:</t>
  </si>
  <si>
    <t>(not Further Additional Science); 3) Double award science</t>
  </si>
  <si>
    <t>not science, English or Maths subect.</t>
  </si>
  <si>
    <t xml:space="preserve">Additional subjects can include: Physics or Further Additional Science; otherwise, </t>
  </si>
  <si>
    <t>We score two science subjects.</t>
  </si>
  <si>
    <t>MBChB (5-Year) - Calculator Tool</t>
  </si>
  <si>
    <t>The weighting we apply is 45% GCSE, 35% UKCAT, 20% contextual.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</si>
</sst>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6"/>
      <color theme="3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20"/>
      <color theme="3" tint="-0.249977111117893"/>
      <name val="Calibri"/>
      <family val="2"/>
      <scheme val="minor"/>
    </font>
    <font>
      <b/>
      <u/>
      <sz val="20"/>
      <color rgb="FF00206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2" fillId="3" borderId="4" xfId="0" applyFont="1" applyFill="1" applyBorder="1" applyAlignment="1" applyProtection="1">
      <alignment horizontal="center"/>
      <protection locked="0"/>
    </xf>
    <xf numFmtId="164" fontId="2" fillId="3" borderId="4" xfId="0" applyNumberFormat="1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164" fontId="2" fillId="3" borderId="6" xfId="0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164" fontId="2" fillId="3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  <xf numFmtId="0" fontId="2" fillId="2" borderId="6" xfId="0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Protection="1">
      <protection hidden="1"/>
    </xf>
    <xf numFmtId="165" fontId="2" fillId="3" borderId="4" xfId="0" applyNumberFormat="1" applyFont="1" applyFill="1" applyBorder="1" applyAlignment="1" applyProtection="1">
      <alignment horizontal="center"/>
      <protection hidden="1"/>
    </xf>
    <xf numFmtId="165" fontId="2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0" fillId="0" borderId="0" xfId="0" applyBorder="1"/>
    <xf numFmtId="0" fontId="4" fillId="0" borderId="0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 wrapText="1"/>
      <protection hidden="1"/>
    </xf>
    <xf numFmtId="0" fontId="14" fillId="0" borderId="0" xfId="1" applyFont="1" applyAlignment="1" applyProtection="1">
      <alignment horizontal="left" vertical="center" wrapText="1"/>
      <protection locked="0" hidden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Protection="1">
      <protection hidden="1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Protection="1">
      <protection hidden="1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hidden="1"/>
    </xf>
    <xf numFmtId="0" fontId="2" fillId="4" borderId="11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Protection="1">
      <protection hidden="1"/>
    </xf>
    <xf numFmtId="0" fontId="2" fillId="4" borderId="7" xfId="0" applyFont="1" applyFill="1" applyBorder="1" applyProtection="1">
      <protection hidden="1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2" fillId="4" borderId="3" xfId="0" applyFont="1" applyFill="1" applyBorder="1" applyProtection="1">
      <protection hidden="1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vertical="center" wrapText="1"/>
      <protection hidden="1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hidden="1"/>
    </xf>
    <xf numFmtId="0" fontId="2" fillId="4" borderId="11" xfId="0" applyFont="1" applyFill="1" applyBorder="1" applyAlignment="1" applyProtection="1">
      <alignment horizontal="left" wrapText="1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2" fillId="4" borderId="12" xfId="0" applyFont="1" applyFill="1" applyBorder="1" applyAlignment="1" applyProtection="1">
      <alignment horizontal="left" vertical="top" wrapText="1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Protection="1">
      <protection hidden="1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8" fillId="2" borderId="1" xfId="0" applyFont="1" applyFill="1" applyBorder="1" applyAlignment="1" applyProtection="1">
      <alignment horizontal="center" wrapText="1"/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8" fillId="2" borderId="1" xfId="1" applyFont="1" applyFill="1" applyBorder="1" applyAlignment="1" applyProtection="1">
      <alignment horizontal="center" vertical="center" wrapText="1"/>
      <protection hidden="1"/>
    </xf>
    <xf numFmtId="0" fontId="11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13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CCCC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219075</xdr:rowOff>
    </xdr:from>
    <xdr:to>
      <xdr:col>2</xdr:col>
      <xdr:colOff>638175</xdr:colOff>
      <xdr:row>0</xdr:row>
      <xdr:rowOff>590550</xdr:rowOff>
    </xdr:to>
    <xdr:pic>
      <xdr:nvPicPr>
        <xdr:cNvPr id="2" name="Picture 1" descr="WM Pan Blk 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219075"/>
          <a:ext cx="156209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200025</xdr:rowOff>
    </xdr:from>
    <xdr:to>
      <xdr:col>0</xdr:col>
      <xdr:colOff>1745192</xdr:colOff>
      <xdr:row>1</xdr:row>
      <xdr:rowOff>47625</xdr:rowOff>
    </xdr:to>
    <xdr:pic>
      <xdr:nvPicPr>
        <xdr:cNvPr id="4" name="Picture 3" descr="WM Pan Blk U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0025"/>
          <a:ext cx="1640417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irmingham.ac.uk/Documents/college-mds/courses/undergraduate/Medicine-and-Surgery-MBChB/Medicine-Contextual-Institutions-2020-21.pdf" TargetMode="External"/><Relationship Id="rId1" Type="http://schemas.openxmlformats.org/officeDocument/2006/relationships/hyperlink" Target="https://www.officeforstudents.org.uk/data-and-analysis/young-participation-by-area/search-by-postcode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M12" sqref="M12"/>
    </sheetView>
  </sheetViews>
  <sheetFormatPr defaultRowHeight="15" x14ac:dyDescent="0.25"/>
  <cols>
    <col min="1" max="2" width="9.140625" style="31" customWidth="1"/>
    <col min="3" max="3" width="17.85546875" style="31" customWidth="1"/>
    <col min="4" max="6" width="9.140625" style="31"/>
    <col min="7" max="7" width="12" style="31" customWidth="1"/>
    <col min="8" max="16384" width="9.140625" style="31"/>
  </cols>
  <sheetData>
    <row r="1" spans="1:13" ht="56.25" customHeight="1" x14ac:dyDescent="0.25"/>
    <row r="2" spans="1:13" ht="31.5" customHeight="1" x14ac:dyDescent="0.25">
      <c r="B2" s="44"/>
      <c r="C2" s="44"/>
      <c r="D2" s="44"/>
      <c r="E2" s="44"/>
      <c r="F2" s="44" t="s">
        <v>91</v>
      </c>
      <c r="G2" s="44"/>
      <c r="H2" s="44"/>
      <c r="I2" s="44"/>
      <c r="J2" s="44"/>
      <c r="K2" s="44"/>
      <c r="L2" s="44"/>
      <c r="M2" s="44"/>
    </row>
    <row r="3" spans="1:13" ht="31.5" customHeight="1" x14ac:dyDescent="0.25">
      <c r="A3" s="54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9.5" customHeight="1" x14ac:dyDescent="0.3">
      <c r="A4" s="32" t="s">
        <v>23</v>
      </c>
      <c r="B4" s="32"/>
      <c r="C4" s="32"/>
      <c r="D4" s="32"/>
      <c r="E4" s="32"/>
      <c r="F4" s="32"/>
      <c r="G4" s="32"/>
      <c r="H4" s="32"/>
    </row>
    <row r="5" spans="1:13" ht="19.5" customHeight="1" x14ac:dyDescent="0.25">
      <c r="A5" s="55" t="s">
        <v>20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19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19.5" customHeight="1" x14ac:dyDescent="0.25">
      <c r="A7" s="33"/>
      <c r="B7" s="33"/>
      <c r="C7" s="33"/>
      <c r="D7" s="33"/>
      <c r="E7" s="33"/>
      <c r="F7" s="33"/>
      <c r="G7" s="33"/>
      <c r="H7" s="33"/>
    </row>
    <row r="8" spans="1:13" ht="19.5" customHeight="1" x14ac:dyDescent="0.25">
      <c r="A8" s="55" t="s">
        <v>65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19.5" customHeight="1" x14ac:dyDescent="0.25">
      <c r="A9" s="55" t="s">
        <v>92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18.75" x14ac:dyDescent="0.25">
      <c r="A10" s="55" t="s">
        <v>66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9.5" customHeight="1" x14ac:dyDescent="0.25">
      <c r="A11" s="55" t="s">
        <v>67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ht="19.5" customHeight="1" x14ac:dyDescent="0.25">
      <c r="A12" s="55" t="s">
        <v>68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ht="19.5" customHeight="1" x14ac:dyDescent="0.25">
      <c r="A13" s="5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ht="19.5" customHeight="1" x14ac:dyDescent="0.25">
      <c r="A14" s="34" t="s">
        <v>24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ht="19.5" customHeight="1" x14ac:dyDescent="0.25">
      <c r="A15" s="55" t="s">
        <v>29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9.5" customHeight="1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ht="19.5" customHeight="1" x14ac:dyDescent="0.25"/>
    <row r="18" spans="1:13" ht="19.5" customHeight="1" x14ac:dyDescent="0.25">
      <c r="A18" s="35" t="s">
        <v>28</v>
      </c>
      <c r="B18" s="36"/>
      <c r="C18" s="36"/>
      <c r="D18" s="36"/>
      <c r="E18" s="36"/>
      <c r="F18" s="36"/>
      <c r="G18" s="36"/>
      <c r="H18" s="36"/>
    </row>
    <row r="19" spans="1:13" ht="19.5" customHeight="1" x14ac:dyDescent="0.25">
      <c r="A19" s="55" t="s">
        <v>69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ht="19.5" customHeight="1" x14ac:dyDescent="0.25">
      <c r="A20" s="55" t="s">
        <v>70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ht="19.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19.5" customHeight="1" x14ac:dyDescent="0.25">
      <c r="A22" s="35" t="s">
        <v>30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ht="18.75" x14ac:dyDescent="0.25">
      <c r="A23" s="55" t="s">
        <v>71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4" spans="1:13" ht="19.5" customHeight="1" x14ac:dyDescent="0.25">
      <c r="A24" s="55" t="s">
        <v>72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ht="19.5" customHeight="1" x14ac:dyDescent="0.25">
      <c r="A25" s="55" t="s">
        <v>73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ht="19.5" customHeight="1" x14ac:dyDescent="0.25">
      <c r="A26" s="55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9.5" customHeight="1" x14ac:dyDescent="0.25">
      <c r="A27" s="37" t="s">
        <v>19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ht="19.5" customHeight="1" x14ac:dyDescent="0.25">
      <c r="A28" s="36" t="s">
        <v>58</v>
      </c>
      <c r="B28" s="36"/>
      <c r="C28" s="36"/>
      <c r="D28" s="36"/>
      <c r="E28" s="36"/>
      <c r="F28" s="36"/>
      <c r="G28" s="36"/>
      <c r="H28" s="36"/>
    </row>
    <row r="29" spans="1:13" ht="19.5" customHeight="1" x14ac:dyDescent="0.25">
      <c r="A29" s="36"/>
      <c r="B29" s="36"/>
      <c r="C29" s="36"/>
      <c r="D29" s="36"/>
      <c r="E29" s="36"/>
      <c r="F29" s="36"/>
      <c r="G29" s="36"/>
      <c r="H29" s="36"/>
    </row>
    <row r="30" spans="1:13" ht="19.5" customHeight="1" x14ac:dyDescent="0.25">
      <c r="A30" s="35" t="s">
        <v>25</v>
      </c>
      <c r="B30" s="36"/>
      <c r="C30" s="36"/>
      <c r="D30" s="36"/>
      <c r="E30" s="36"/>
      <c r="F30" s="36"/>
      <c r="G30" s="36"/>
      <c r="H30" s="36"/>
    </row>
    <row r="31" spans="1:13" ht="19.5" customHeight="1" x14ac:dyDescent="0.25">
      <c r="A31" s="55" t="s">
        <v>74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8.75" x14ac:dyDescent="0.25">
      <c r="A32" s="55" t="s">
        <v>75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8" ht="19.5" customHeight="1" x14ac:dyDescent="0.3">
      <c r="A33" s="38"/>
      <c r="B33" s="38"/>
      <c r="C33" s="38"/>
      <c r="D33" s="39"/>
      <c r="E33" s="38"/>
      <c r="F33" s="38"/>
      <c r="G33" s="38"/>
      <c r="H33" s="38"/>
    </row>
    <row r="34" spans="1:8" ht="19.5" customHeight="1" x14ac:dyDescent="0.25">
      <c r="A34" s="36"/>
      <c r="B34" s="36"/>
      <c r="C34" s="36"/>
      <c r="D34" s="36"/>
      <c r="E34" s="36"/>
      <c r="F34" s="36"/>
      <c r="G34" s="36"/>
      <c r="H34" s="36"/>
    </row>
    <row r="35" spans="1:8" ht="19.5" customHeight="1" x14ac:dyDescent="0.25"/>
    <row r="36" spans="1:8" ht="19.5" customHeight="1" x14ac:dyDescent="0.25"/>
    <row r="37" spans="1:8" ht="19.5" customHeight="1" x14ac:dyDescent="0.25"/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zoomScaleNormal="100" workbookViewId="0">
      <selection activeCell="D40" sqref="D40"/>
    </sheetView>
  </sheetViews>
  <sheetFormatPr defaultRowHeight="15" x14ac:dyDescent="0.25"/>
  <cols>
    <col min="1" max="1" width="36.5703125" style="2" customWidth="1"/>
    <col min="2" max="2" width="24.5703125" style="2" customWidth="1"/>
    <col min="3" max="3" width="38" style="2" customWidth="1"/>
    <col min="4" max="4" width="17.85546875" style="10" customWidth="1"/>
    <col min="5" max="5" width="9.7109375" style="2" customWidth="1"/>
    <col min="6" max="6" width="12" style="2" customWidth="1"/>
    <col min="7" max="7" width="17.7109375" style="2" customWidth="1"/>
    <col min="8" max="8" width="13.85546875" style="2" customWidth="1"/>
    <col min="9" max="9" width="6.28515625" style="2" hidden="1" customWidth="1"/>
    <col min="10" max="10" width="8.85546875" style="2" hidden="1" customWidth="1"/>
    <col min="11" max="11" width="9.28515625" style="2" hidden="1" customWidth="1"/>
    <col min="12" max="16384" width="9.140625" style="2"/>
  </cols>
  <sheetData>
    <row r="1" spans="1:11" ht="41.25" customHeight="1" x14ac:dyDescent="0.25">
      <c r="A1" s="50"/>
      <c r="B1" s="50"/>
      <c r="C1" s="50"/>
      <c r="D1" s="50"/>
      <c r="E1" s="50"/>
      <c r="F1" s="50"/>
      <c r="G1" s="50"/>
      <c r="H1" s="50"/>
    </row>
    <row r="2" spans="1:11" ht="15" customHeight="1" x14ac:dyDescent="0.25">
      <c r="A2" s="50"/>
      <c r="B2" s="50"/>
      <c r="C2" s="50"/>
      <c r="D2" s="50"/>
      <c r="E2" s="50"/>
      <c r="F2" s="50"/>
      <c r="G2" s="50"/>
      <c r="H2" s="50"/>
    </row>
    <row r="3" spans="1:11" ht="31.5" x14ac:dyDescent="0.25">
      <c r="B3" s="49"/>
      <c r="C3" s="97" t="s">
        <v>91</v>
      </c>
      <c r="D3" s="49"/>
      <c r="E3" s="49"/>
      <c r="F3" s="49"/>
      <c r="G3" s="49"/>
      <c r="H3" s="49"/>
    </row>
    <row r="5" spans="1:11" ht="19.5" customHeight="1" x14ac:dyDescent="0.3">
      <c r="A5" s="9" t="s">
        <v>26</v>
      </c>
    </row>
    <row r="6" spans="1:11" ht="26.25" x14ac:dyDescent="0.4">
      <c r="B6" s="51"/>
      <c r="C6" s="51" t="s">
        <v>0</v>
      </c>
      <c r="D6" s="51"/>
      <c r="E6" s="51"/>
      <c r="F6" s="51"/>
      <c r="G6" s="51"/>
      <c r="H6" s="51"/>
    </row>
    <row r="7" spans="1:11" ht="18.75" customHeight="1" x14ac:dyDescent="0.4">
      <c r="A7" s="40"/>
      <c r="B7" s="40"/>
      <c r="C7" s="40"/>
      <c r="D7" s="40"/>
      <c r="E7" s="40"/>
      <c r="F7" s="40"/>
      <c r="G7" s="40"/>
      <c r="H7" s="40"/>
    </row>
    <row r="8" spans="1:11" ht="18.75" customHeight="1" x14ac:dyDescent="0.25">
      <c r="A8" s="27" t="s">
        <v>76</v>
      </c>
      <c r="B8" s="27"/>
      <c r="C8" s="27"/>
      <c r="D8" s="27"/>
      <c r="E8" s="27"/>
      <c r="F8" s="27"/>
      <c r="G8" s="27"/>
      <c r="H8" s="12"/>
    </row>
    <row r="9" spans="1:11" ht="18.75" customHeight="1" x14ac:dyDescent="0.25">
      <c r="A9" s="27" t="s">
        <v>78</v>
      </c>
      <c r="B9" s="27"/>
      <c r="C9" s="27"/>
      <c r="D9" s="27"/>
      <c r="E9" s="27"/>
      <c r="F9" s="27"/>
      <c r="G9" s="27"/>
      <c r="H9" s="12"/>
    </row>
    <row r="10" spans="1:11" ht="18.75" customHeight="1" x14ac:dyDescent="0.25">
      <c r="A10" s="27" t="s">
        <v>77</v>
      </c>
      <c r="B10" s="27"/>
      <c r="C10" s="27"/>
      <c r="D10" s="27"/>
      <c r="E10" s="27"/>
      <c r="F10" s="27"/>
      <c r="G10" s="27"/>
      <c r="H10" s="12"/>
    </row>
    <row r="11" spans="1:11" ht="18.75" customHeight="1" x14ac:dyDescent="0.25">
      <c r="D11" s="2"/>
    </row>
    <row r="12" spans="1:11" s="9" customFormat="1" ht="37.5" x14ac:dyDescent="0.3">
      <c r="A12" s="56" t="s">
        <v>1</v>
      </c>
      <c r="B12" s="57" t="s">
        <v>22</v>
      </c>
      <c r="C12" s="56" t="s">
        <v>14</v>
      </c>
      <c r="D12" s="56" t="s">
        <v>13</v>
      </c>
    </row>
    <row r="13" spans="1:11" ht="18.75" x14ac:dyDescent="0.3">
      <c r="A13" s="58" t="s">
        <v>2</v>
      </c>
      <c r="B13" s="59"/>
      <c r="C13" s="60" t="s">
        <v>15</v>
      </c>
      <c r="D13" s="61">
        <f>IF(B13="9/8/A*",4,IF(B13="7/A",2,IF(B13="6/B",1,IF(B13="",0,0))))</f>
        <v>0</v>
      </c>
      <c r="E13" s="1"/>
      <c r="J13" s="1" t="s">
        <v>31</v>
      </c>
      <c r="K13" s="1" t="s">
        <v>34</v>
      </c>
    </row>
    <row r="14" spans="1:11" ht="19.5" thickBot="1" x14ac:dyDescent="0.35">
      <c r="A14" s="62" t="s">
        <v>3</v>
      </c>
      <c r="B14" s="63"/>
      <c r="C14" s="64"/>
      <c r="D14" s="61">
        <f>IF(B14="9/8/A*",4,IF(B14="7/A",2,IF(B14="6/B",1,IF(B14="",0,0))))</f>
        <v>0</v>
      </c>
      <c r="E14" s="1"/>
      <c r="J14" s="1" t="s">
        <v>32</v>
      </c>
      <c r="K14" s="1" t="s">
        <v>41</v>
      </c>
    </row>
    <row r="15" spans="1:11" ht="19.5" thickTop="1" x14ac:dyDescent="0.3">
      <c r="A15" s="65" t="s">
        <v>4</v>
      </c>
      <c r="B15" s="66"/>
      <c r="C15" s="67" t="s">
        <v>84</v>
      </c>
      <c r="D15" s="68"/>
      <c r="I15" s="1" t="str">
        <f>IF(ISTEXT($B$15),IF($B$15="9/8/A*",4,IF($B$15="7/A",2,IF($B$15="6/B",1,IF($B$15="","",0)))),"")</f>
        <v/>
      </c>
      <c r="J15" s="1" t="s">
        <v>33</v>
      </c>
      <c r="K15" s="1" t="s">
        <v>35</v>
      </c>
    </row>
    <row r="16" spans="1:11" ht="18.75" x14ac:dyDescent="0.3">
      <c r="A16" s="58" t="s">
        <v>5</v>
      </c>
      <c r="B16" s="59"/>
      <c r="C16" s="64" t="s">
        <v>85</v>
      </c>
      <c r="D16" s="69">
        <f>MAX(I15:I17)</f>
        <v>0</v>
      </c>
      <c r="I16" s="1" t="str">
        <f>IF(ISTEXT($B$16),IF($B$16="9/8/A*",4,IF($B$16="7/A",2,IF($B$16="6/B",1,IF($B$16="","",0)))),"")</f>
        <v/>
      </c>
      <c r="J16" s="1" t="s">
        <v>40</v>
      </c>
      <c r="K16" s="1" t="s">
        <v>36</v>
      </c>
    </row>
    <row r="17" spans="1:11" ht="19.5" thickBot="1" x14ac:dyDescent="0.35">
      <c r="A17" s="62" t="s">
        <v>6</v>
      </c>
      <c r="B17" s="63"/>
      <c r="C17" s="70"/>
      <c r="D17" s="71"/>
      <c r="I17" s="1" t="str">
        <f>IF(ISTEXT($B$17),IF($B$17="9/8/A*",4,IF($B$17="7/A",2,IF($B$17="6/B",1,IF($B$17="","",0)))),"")</f>
        <v/>
      </c>
      <c r="J17" s="1"/>
      <c r="K17" s="1" t="s">
        <v>37</v>
      </c>
    </row>
    <row r="18" spans="1:11" ht="19.5" thickTop="1" x14ac:dyDescent="0.3">
      <c r="A18" s="65" t="s">
        <v>7</v>
      </c>
      <c r="B18" s="66"/>
      <c r="C18" s="72" t="s">
        <v>90</v>
      </c>
      <c r="D18" s="73"/>
      <c r="I18" s="1">
        <f>IF(ISTEXT($B$18),IF($B$18="9/8/A*",4,IF($B$18="7/A",2,IF($B$18="6/B",1,IF($B$18="",0,0)))),0)</f>
        <v>0</v>
      </c>
      <c r="J18" s="1"/>
      <c r="K18" s="1" t="s">
        <v>38</v>
      </c>
    </row>
    <row r="19" spans="1:11" ht="19.5" thickBot="1" x14ac:dyDescent="0.35">
      <c r="A19" s="74" t="s">
        <v>8</v>
      </c>
      <c r="B19" s="75"/>
      <c r="C19" s="87" t="s">
        <v>86</v>
      </c>
      <c r="D19" s="69"/>
      <c r="I19" s="1">
        <f>IF(ISTEXT($B$19),IF($B$19="9/8/A*",4,IF($B$19="7/A",2,IF($B$19="6/B",1,IF($B$19="",0,0)))),0)</f>
        <v>0</v>
      </c>
      <c r="J19" s="1"/>
      <c r="K19" s="1" t="s">
        <v>39</v>
      </c>
    </row>
    <row r="20" spans="1:11" ht="18.75" x14ac:dyDescent="0.3">
      <c r="A20" s="77" t="s">
        <v>9</v>
      </c>
      <c r="B20" s="78"/>
      <c r="C20" s="76" t="s">
        <v>79</v>
      </c>
      <c r="D20" s="69">
        <f>MAX((I18+I19),(I20+I21),I22)</f>
        <v>0</v>
      </c>
      <c r="I20" s="1">
        <f>IF(ISTEXT($B$20),IF($B$20="9/8/A*",4,IF($B$20="7/A",2,IF($B$20="6/B",1,IF($B$20="",0,0)))),0)</f>
        <v>0</v>
      </c>
    </row>
    <row r="21" spans="1:11" ht="19.5" thickBot="1" x14ac:dyDescent="0.35">
      <c r="A21" s="74" t="s">
        <v>10</v>
      </c>
      <c r="B21" s="75"/>
      <c r="C21" s="76" t="s">
        <v>80</v>
      </c>
      <c r="D21" s="69"/>
      <c r="I21" s="1">
        <f>IF(ISTEXT($B$21),IF($B$21="9/8/A*",4,IF($B$21="7/A",2,IF($B$21="6/B",1,IF($B$21="",0,0)))),0)</f>
        <v>0</v>
      </c>
    </row>
    <row r="22" spans="1:11" ht="38.25" thickBot="1" x14ac:dyDescent="0.3">
      <c r="A22" s="79" t="s">
        <v>56</v>
      </c>
      <c r="B22" s="80"/>
      <c r="C22" s="88" t="s">
        <v>87</v>
      </c>
      <c r="D22" s="71"/>
      <c r="I22" s="1">
        <f>IF(ISTEXT($B$22),IF($B$22="99/88/A*A*",8,IF($B$22="87/97/A*A",6,IF($B$22="77/AA",4,IF($B$22="76/AB",3,IF($B$22="66/BB",2,IF($B$22="65/64/BC",1,0)))))),0)</f>
        <v>0</v>
      </c>
    </row>
    <row r="23" spans="1:11" ht="57" thickTop="1" x14ac:dyDescent="0.3">
      <c r="A23" s="81" t="s">
        <v>11</v>
      </c>
      <c r="B23" s="66"/>
      <c r="C23" s="82" t="s">
        <v>89</v>
      </c>
      <c r="D23" s="83">
        <f>IF(B23="9/8/A*",2,0)</f>
        <v>0</v>
      </c>
      <c r="E23" s="1"/>
    </row>
    <row r="24" spans="1:11" ht="38.25" thickBot="1" x14ac:dyDescent="0.3">
      <c r="A24" s="84" t="s">
        <v>12</v>
      </c>
      <c r="B24" s="59"/>
      <c r="C24" s="85" t="s">
        <v>88</v>
      </c>
      <c r="D24" s="86">
        <f>IF(B24="9/8/A*",2,0)</f>
        <v>0</v>
      </c>
      <c r="E24" s="1"/>
    </row>
    <row r="25" spans="1:11" ht="19.5" thickTop="1" x14ac:dyDescent="0.3">
      <c r="C25" s="14" t="s">
        <v>16</v>
      </c>
      <c r="D25" s="5">
        <f>SUM(D13:D24)</f>
        <v>0</v>
      </c>
    </row>
    <row r="26" spans="1:11" ht="19.5" thickBot="1" x14ac:dyDescent="0.35">
      <c r="C26" s="15" t="s">
        <v>17</v>
      </c>
      <c r="D26" s="6">
        <f>D25/24*4.5</f>
        <v>0</v>
      </c>
    </row>
    <row r="27" spans="1:11" ht="15.75" thickTop="1" x14ac:dyDescent="0.25"/>
    <row r="29" spans="1:11" ht="26.25" x14ac:dyDescent="0.4">
      <c r="B29" s="51"/>
      <c r="C29" s="51" t="s">
        <v>42</v>
      </c>
      <c r="D29" s="51"/>
      <c r="E29" s="51"/>
      <c r="F29" s="51"/>
      <c r="G29" s="51"/>
      <c r="H29" s="51"/>
    </row>
    <row r="30" spans="1:11" ht="21" x14ac:dyDescent="0.35">
      <c r="A30" s="11"/>
      <c r="B30" s="11"/>
      <c r="C30" s="11"/>
      <c r="D30" s="11"/>
      <c r="E30" s="11"/>
      <c r="F30" s="11"/>
      <c r="G30" s="11"/>
      <c r="H30" s="11"/>
    </row>
    <row r="31" spans="1:11" ht="18.75" customHeight="1" x14ac:dyDescent="0.25">
      <c r="A31" s="27" t="s">
        <v>81</v>
      </c>
      <c r="B31" s="27"/>
      <c r="C31" s="27"/>
      <c r="D31" s="27"/>
      <c r="E31" s="27"/>
      <c r="F31" s="27"/>
      <c r="G31" s="27"/>
    </row>
    <row r="32" spans="1:11" ht="18.75" customHeight="1" x14ac:dyDescent="0.25">
      <c r="A32" s="27" t="s">
        <v>82</v>
      </c>
      <c r="B32" s="27"/>
      <c r="C32" s="27"/>
      <c r="D32" s="27"/>
      <c r="E32" s="27"/>
      <c r="F32" s="27"/>
      <c r="G32" s="27"/>
    </row>
    <row r="33" spans="1:9" ht="18.75" customHeight="1" x14ac:dyDescent="0.25">
      <c r="A33" s="27" t="s">
        <v>83</v>
      </c>
      <c r="B33" s="27"/>
      <c r="C33" s="27"/>
      <c r="D33" s="27"/>
      <c r="E33" s="27"/>
      <c r="F33" s="27"/>
      <c r="G33" s="27"/>
    </row>
    <row r="34" spans="1:9" ht="18.75" customHeight="1" x14ac:dyDescent="0.25">
      <c r="B34" s="16"/>
      <c r="C34" s="16"/>
      <c r="D34" s="16"/>
    </row>
    <row r="35" spans="1:9" ht="38.25" thickBot="1" x14ac:dyDescent="0.3">
      <c r="C35" s="17" t="s">
        <v>59</v>
      </c>
      <c r="D35" s="18" t="s">
        <v>18</v>
      </c>
    </row>
    <row r="36" spans="1:9" ht="19.5" thickTop="1" x14ac:dyDescent="0.3">
      <c r="C36" s="3"/>
      <c r="D36" s="4">
        <f>IF(ISNUMBER(C36),IF(C36&gt;2910,"3.500",IF(C36&gt;2790,"3.111",IF(C36&gt;2730,"2.722",IF(C36&gt;2670,"2.333",IF(C36&gt;2620,"1.944",IF(C36&gt;2560,"1.556",IF(C36&gt;2500,"1.167",IF(C36&gt;2420,"0.778",IF(C36&gt;2320,"0.389",0))))))))),0)</f>
        <v>0</v>
      </c>
    </row>
    <row r="37" spans="1:9" ht="18.75" x14ac:dyDescent="0.3">
      <c r="C37" s="19"/>
      <c r="D37" s="7"/>
    </row>
    <row r="38" spans="1:9" ht="26.25" x14ac:dyDescent="0.4">
      <c r="B38" s="46"/>
      <c r="C38" s="46" t="s">
        <v>43</v>
      </c>
      <c r="D38" s="46"/>
      <c r="E38" s="46"/>
      <c r="F38" s="46"/>
      <c r="G38" s="46"/>
      <c r="H38" s="46"/>
    </row>
    <row r="39" spans="1:9" ht="18.75" customHeight="1" x14ac:dyDescent="0.35">
      <c r="A39" s="20"/>
      <c r="B39" s="20"/>
      <c r="C39" s="20"/>
      <c r="D39" s="20"/>
      <c r="E39" s="20"/>
      <c r="F39" s="20"/>
      <c r="G39" s="20"/>
      <c r="H39" s="20"/>
    </row>
    <row r="40" spans="1:9" s="41" customFormat="1" ht="93.75" x14ac:dyDescent="0.25">
      <c r="A40" s="89" t="s">
        <v>60</v>
      </c>
      <c r="B40" s="42" t="s">
        <v>61</v>
      </c>
    </row>
    <row r="41" spans="1:9" ht="38.25" x14ac:dyDescent="0.35">
      <c r="A41" s="90"/>
      <c r="B41" s="91" t="s">
        <v>49</v>
      </c>
      <c r="C41" s="20"/>
      <c r="D41" s="20"/>
      <c r="E41" s="20"/>
      <c r="F41" s="20"/>
      <c r="G41" s="20"/>
      <c r="H41" s="20"/>
    </row>
    <row r="42" spans="1:9" ht="56.25" x14ac:dyDescent="0.3">
      <c r="A42" s="92" t="s">
        <v>50</v>
      </c>
      <c r="B42" s="59"/>
      <c r="C42" s="19"/>
      <c r="D42" s="7"/>
      <c r="I42" s="1" t="s">
        <v>44</v>
      </c>
    </row>
    <row r="43" spans="1:9" ht="56.25" x14ac:dyDescent="0.3">
      <c r="A43" s="93" t="s">
        <v>64</v>
      </c>
      <c r="B43" s="48" t="s">
        <v>46</v>
      </c>
      <c r="C43" s="19"/>
      <c r="D43" s="7"/>
      <c r="I43" s="1" t="s">
        <v>45</v>
      </c>
    </row>
    <row r="44" spans="1:9" ht="37.5" customHeight="1" x14ac:dyDescent="0.3">
      <c r="A44" s="21"/>
      <c r="B44" s="94" t="s">
        <v>47</v>
      </c>
      <c r="C44" s="19"/>
      <c r="D44" s="7"/>
    </row>
    <row r="45" spans="1:9" ht="75" x14ac:dyDescent="0.3">
      <c r="A45" s="92" t="s">
        <v>48</v>
      </c>
      <c r="B45" s="59"/>
      <c r="C45" s="19"/>
      <c r="D45" s="7"/>
      <c r="I45" s="1">
        <v>1</v>
      </c>
    </row>
    <row r="46" spans="1:9" ht="18.75" x14ac:dyDescent="0.3">
      <c r="A46" s="22"/>
      <c r="B46" s="23"/>
      <c r="C46" s="19"/>
      <c r="D46" s="7"/>
      <c r="I46" s="1">
        <v>2</v>
      </c>
    </row>
    <row r="47" spans="1:9" ht="19.5" thickBot="1" x14ac:dyDescent="0.3">
      <c r="A47" s="1"/>
      <c r="B47" s="23"/>
      <c r="C47" s="17" t="s">
        <v>51</v>
      </c>
      <c r="D47" s="2"/>
      <c r="I47" s="1">
        <v>3</v>
      </c>
    </row>
    <row r="48" spans="1:9" s="1" customFormat="1" ht="19.5" thickTop="1" x14ac:dyDescent="0.3">
      <c r="C48" s="24">
        <f>IF(OR(ISBLANK(B42),B42="N"),0,IF(OR(ISBLANK(B45),B45=5),0.8,IF(B45=4,1.2,IF(B45=3,1.6,IF(OR(B45=2,B45=1),2,0)))))</f>
        <v>0</v>
      </c>
      <c r="I48" s="1">
        <v>4</v>
      </c>
    </row>
    <row r="49" spans="1:9" s="1" customFormat="1" ht="18.75" x14ac:dyDescent="0.3">
      <c r="D49" s="25"/>
      <c r="I49" s="1">
        <v>5</v>
      </c>
    </row>
    <row r="50" spans="1:9" s="1" customFormat="1" ht="18.75" customHeight="1" x14ac:dyDescent="0.4">
      <c r="B50" s="46"/>
      <c r="C50" s="46" t="s">
        <v>54</v>
      </c>
      <c r="D50" s="46"/>
      <c r="E50" s="46"/>
      <c r="F50" s="46"/>
      <c r="G50" s="46"/>
      <c r="H50" s="46"/>
    </row>
    <row r="51" spans="1:9" s="1" customFormat="1" ht="16.5" thickBot="1" x14ac:dyDescent="0.3">
      <c r="D51" s="13"/>
    </row>
    <row r="52" spans="1:9" ht="38.25" thickTop="1" x14ac:dyDescent="0.25">
      <c r="C52" s="96" t="s">
        <v>52</v>
      </c>
      <c r="D52" s="47">
        <f>$D$26+$D$36+$C$48</f>
        <v>0</v>
      </c>
    </row>
    <row r="53" spans="1:9" ht="38.25" customHeight="1" thickBot="1" x14ac:dyDescent="0.3">
      <c r="C53" s="95" t="s">
        <v>53</v>
      </c>
      <c r="D53" s="8" t="str">
        <f>IF(D52&gt;=6.667,"Likely","Unlikely")</f>
        <v>Unlikely</v>
      </c>
    </row>
    <row r="54" spans="1:9" ht="15.75" thickTop="1" x14ac:dyDescent="0.25"/>
    <row r="55" spans="1:9" ht="18.75" x14ac:dyDescent="0.3">
      <c r="A55" s="26" t="s">
        <v>21</v>
      </c>
    </row>
    <row r="56" spans="1:9" ht="18.75" x14ac:dyDescent="0.3">
      <c r="A56" s="26" t="s">
        <v>62</v>
      </c>
    </row>
    <row r="57" spans="1:9" ht="19.5" customHeight="1" x14ac:dyDescent="0.25">
      <c r="A57" s="27" t="s">
        <v>63</v>
      </c>
      <c r="B57" s="28"/>
      <c r="C57" s="28"/>
      <c r="D57" s="28"/>
      <c r="E57" s="28"/>
      <c r="F57" s="28"/>
      <c r="G57" s="28"/>
      <c r="H57" s="28"/>
    </row>
    <row r="58" spans="1:9" ht="18" customHeight="1" x14ac:dyDescent="0.25">
      <c r="A58" s="27" t="s">
        <v>57</v>
      </c>
      <c r="B58" s="28"/>
      <c r="C58" s="28"/>
      <c r="D58" s="28"/>
      <c r="E58" s="28"/>
      <c r="F58" s="28"/>
      <c r="G58" s="28"/>
      <c r="H58" s="28"/>
    </row>
    <row r="59" spans="1:9" ht="20.25" customHeight="1" x14ac:dyDescent="0.25">
      <c r="A59" s="27" t="s">
        <v>55</v>
      </c>
      <c r="B59" s="53"/>
      <c r="C59" s="53"/>
      <c r="D59" s="53"/>
      <c r="E59" s="53"/>
      <c r="F59" s="53"/>
      <c r="G59" s="53"/>
      <c r="H59" s="53"/>
    </row>
    <row r="60" spans="1:9" ht="20.25" customHeight="1" x14ac:dyDescent="0.3">
      <c r="A60" s="52"/>
      <c r="B60" s="52"/>
      <c r="C60" s="52"/>
      <c r="D60" s="52"/>
      <c r="E60" s="52"/>
      <c r="F60" s="52"/>
      <c r="G60" s="52"/>
      <c r="H60" s="52"/>
    </row>
    <row r="61" spans="1:9" ht="19.5" customHeight="1" x14ac:dyDescent="0.3">
      <c r="A61" s="29"/>
      <c r="B61" s="29"/>
      <c r="C61" s="29"/>
      <c r="D61" s="29"/>
      <c r="E61" s="29"/>
      <c r="F61" s="29"/>
      <c r="G61" s="29"/>
      <c r="H61" s="29"/>
    </row>
    <row r="62" spans="1:9" ht="20.25" customHeight="1" x14ac:dyDescent="0.3">
      <c r="A62" s="30"/>
      <c r="B62" s="30"/>
      <c r="D62" s="2"/>
      <c r="F62" s="30"/>
      <c r="G62" s="30"/>
      <c r="H62" s="30"/>
    </row>
    <row r="63" spans="1:9" x14ac:dyDescent="0.25">
      <c r="D63" s="2"/>
    </row>
    <row r="64" spans="1:9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</sheetData>
  <sheetProtection algorithmName="SHA-512" hashValue="EAyouVkoh2wk6n0zKQjF+ZeNkPKYl1CPrlRTZ/M7falp6H/UY6ecZQCgr0CocyK5n3RGCTPHHpgvDWJhgE/Ddg==" saltValue="4d4+riKWzesIIs74lYi1Sg==" spinCount="100000" sheet="1" scenarios="1"/>
  <dataValidations count="4">
    <dataValidation type="list" allowBlank="1" showInputMessage="1" showErrorMessage="1" sqref="B22">
      <formula1>$K$13:$K$19</formula1>
    </dataValidation>
    <dataValidation type="list" allowBlank="1" showInputMessage="1" showErrorMessage="1" sqref="B23:B24 B13:B21">
      <formula1>$J$13:$J$16</formula1>
    </dataValidation>
    <dataValidation type="list" allowBlank="1" showInputMessage="1" showErrorMessage="1" sqref="B42">
      <formula1>$I$42:$I$43</formula1>
    </dataValidation>
    <dataValidation type="list" allowBlank="1" showInputMessage="1" showErrorMessage="1" sqref="B45">
      <formula1>$I$44:$I$49</formula1>
    </dataValidation>
  </dataValidations>
  <hyperlinks>
    <hyperlink ref="B43" r:id="rId1"/>
    <hyperlink ref="B40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 - Please read</vt:lpstr>
      <vt:lpstr>Calculator tool</vt:lpstr>
    </vt:vector>
  </TitlesOfParts>
  <Company>University of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Austen Spruce</dc:creator>
  <cp:lastModifiedBy>Thomas Straw (MDS - Administration)</cp:lastModifiedBy>
  <dcterms:created xsi:type="dcterms:W3CDTF">2016-05-05T09:03:32Z</dcterms:created>
  <dcterms:modified xsi:type="dcterms:W3CDTF">2021-05-27T11:46:56Z</dcterms:modified>
</cp:coreProperties>
</file>