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ham.sharepoint.com/sites/HRDC/Documents/5/All/"/>
    </mc:Choice>
  </mc:AlternateContent>
  <xr:revisionPtr revIDLastSave="0" documentId="8_{E49C3DEB-6EB1-4808-80C9-335DC469FE84}" xr6:coauthVersionLast="47" xr6:coauthVersionMax="47" xr10:uidLastSave="{00000000-0000-0000-0000-000000000000}"/>
  <bookViews>
    <workbookView xWindow="-110" yWindow="-110" windowWidth="19420" windowHeight="10420" xr2:uid="{5CE01CC0-85BE-4EA5-9472-3013D87C20D5}"/>
  </bookViews>
  <sheets>
    <sheet name="Sheet1" sheetId="2" r:id="rId1"/>
    <sheet name="Sheet1_previous" sheetId="1" state="hidden" r:id="rId2"/>
  </sheets>
  <definedNames>
    <definedName name="_xlnm.Print_Area" localSheetId="0">Sheet1!$A$1:$AU$55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7" i="2" l="1"/>
  <c r="Y37" i="2" s="1"/>
  <c r="X36" i="2"/>
  <c r="Y36" i="2" s="1"/>
  <c r="X35" i="2"/>
  <c r="Y35" i="2" s="1"/>
  <c r="X34" i="2"/>
  <c r="Y34" i="2" s="1"/>
  <c r="X33" i="2"/>
  <c r="Y33" i="2" s="1"/>
  <c r="X32" i="2"/>
  <c r="Y32" i="2" s="1"/>
  <c r="X31" i="2"/>
  <c r="Y31" i="2" s="1"/>
  <c r="X30" i="2"/>
  <c r="Y30" i="2" s="1"/>
  <c r="X29" i="2"/>
  <c r="Y29" i="2" s="1"/>
  <c r="X28" i="2"/>
  <c r="Y28" i="2" s="1"/>
  <c r="X27" i="2"/>
  <c r="Y27" i="2" s="1"/>
  <c r="X26" i="2"/>
  <c r="Y26" i="2" s="1"/>
  <c r="X25" i="2"/>
  <c r="Y25" i="2" s="1"/>
  <c r="X24" i="2"/>
  <c r="Y24" i="2" s="1"/>
  <c r="X23" i="2"/>
  <c r="Y23" i="2" s="1"/>
  <c r="X22" i="2"/>
  <c r="Y22" i="2" s="1"/>
  <c r="X21" i="2"/>
  <c r="Y21" i="2" s="1"/>
  <c r="X20" i="2"/>
  <c r="Y20" i="2" s="1"/>
  <c r="X19" i="2"/>
  <c r="Y19" i="2" s="1"/>
  <c r="X18" i="2"/>
  <c r="Y18" i="2" s="1"/>
  <c r="X17" i="2"/>
  <c r="Y17" i="2" s="1"/>
  <c r="X16" i="2"/>
  <c r="Y16" i="2" s="1"/>
  <c r="X15" i="2"/>
  <c r="Y15" i="2" s="1"/>
  <c r="X14" i="2"/>
  <c r="Y14" i="2" s="1"/>
  <c r="X13" i="2"/>
  <c r="Y13" i="2" s="1"/>
  <c r="X12" i="2"/>
  <c r="Y12" i="2" s="1"/>
  <c r="X11" i="2"/>
  <c r="Y11" i="2" s="1"/>
  <c r="X10" i="2"/>
  <c r="Y10" i="2" s="1"/>
  <c r="X9" i="2"/>
  <c r="Y9" i="2" s="1"/>
  <c r="X8" i="2"/>
  <c r="Y8" i="2" s="1"/>
  <c r="D7" i="2"/>
  <c r="E7" i="2"/>
  <c r="F7" i="2"/>
  <c r="G7" i="2"/>
  <c r="H7" i="2"/>
  <c r="I8" i="2"/>
  <c r="I7" i="2" s="1"/>
  <c r="K8" i="2"/>
  <c r="L8" i="2" s="1"/>
  <c r="R8" i="2"/>
  <c r="S8" i="2" s="1"/>
  <c r="AQ8" i="2" s="1"/>
  <c r="U8" i="2"/>
  <c r="V8" i="2" s="1"/>
  <c r="I9" i="2"/>
  <c r="K9" i="2"/>
  <c r="R9" i="2"/>
  <c r="AK9" i="2" s="1"/>
  <c r="I10" i="2"/>
  <c r="K10" i="2"/>
  <c r="L10" i="2" s="1"/>
  <c r="M10" i="2" s="1"/>
  <c r="R10" i="2"/>
  <c r="AP10" i="2" s="1"/>
  <c r="I11" i="2"/>
  <c r="K11" i="2"/>
  <c r="L11" i="2" s="1"/>
  <c r="M11" i="2" s="1"/>
  <c r="R11" i="2"/>
  <c r="S11" i="2" s="1"/>
  <c r="T11" i="2" s="1"/>
  <c r="I12" i="2"/>
  <c r="K12" i="2"/>
  <c r="L12" i="2" s="1"/>
  <c r="R12" i="2"/>
  <c r="AP12" i="2" s="1"/>
  <c r="U12" i="2"/>
  <c r="V12" i="2" s="1"/>
  <c r="I13" i="2"/>
  <c r="K13" i="2"/>
  <c r="L13" i="2" s="1"/>
  <c r="M13" i="2" s="1"/>
  <c r="R13" i="2"/>
  <c r="S13" i="2" s="1"/>
  <c r="T13" i="2" s="1"/>
  <c r="I14" i="2"/>
  <c r="K14" i="2"/>
  <c r="L14" i="2" s="1"/>
  <c r="M14" i="2" s="1"/>
  <c r="S14" i="2"/>
  <c r="T14" i="2" s="1"/>
  <c r="AK14" i="2"/>
  <c r="AP14" i="2"/>
  <c r="AR14" i="2"/>
  <c r="AS14" i="2" s="1"/>
  <c r="I15" i="2"/>
  <c r="K15" i="2"/>
  <c r="L15" i="2" s="1"/>
  <c r="M15" i="2" s="1"/>
  <c r="S15" i="2"/>
  <c r="U15" i="2"/>
  <c r="V15" i="2" s="1"/>
  <c r="AK15" i="2"/>
  <c r="AP15" i="2"/>
  <c r="AR15" i="2"/>
  <c r="AS15" i="2" s="1"/>
  <c r="I16" i="2"/>
  <c r="K16" i="2"/>
  <c r="M16" i="2"/>
  <c r="R16" i="2"/>
  <c r="AP16" i="2" s="1"/>
  <c r="I17" i="2"/>
  <c r="K17" i="2"/>
  <c r="M17" i="2"/>
  <c r="R17" i="2"/>
  <c r="AK17" i="2" s="1"/>
  <c r="I18" i="2"/>
  <c r="K18" i="2"/>
  <c r="L18" i="2" s="1"/>
  <c r="M18" i="2" s="1"/>
  <c r="R18" i="2"/>
  <c r="AK18" i="2" s="1"/>
  <c r="I19" i="2"/>
  <c r="K19" i="2"/>
  <c r="L19" i="2" s="1"/>
  <c r="M19" i="2" s="1"/>
  <c r="R19" i="2"/>
  <c r="AP19" i="2" s="1"/>
  <c r="U19" i="2"/>
  <c r="V19" i="2" s="1"/>
  <c r="K20" i="2"/>
  <c r="L20" i="2" s="1"/>
  <c r="M20" i="2" s="1"/>
  <c r="R20" i="2"/>
  <c r="AK20" i="2" s="1"/>
  <c r="I21" i="2"/>
  <c r="K21" i="2"/>
  <c r="L21" i="2" s="1"/>
  <c r="R21" i="2"/>
  <c r="AR21" i="2" s="1"/>
  <c r="AS21" i="2" s="1"/>
  <c r="T21" i="2"/>
  <c r="U21" i="2" s="1"/>
  <c r="V21" i="2" s="1"/>
  <c r="I22" i="2"/>
  <c r="K22" i="2"/>
  <c r="M22" i="2"/>
  <c r="R22" i="2"/>
  <c r="AP22" i="2" s="1"/>
  <c r="I23" i="2"/>
  <c r="K23" i="2"/>
  <c r="L23" i="2" s="1"/>
  <c r="M23" i="2" s="1"/>
  <c r="R23" i="2"/>
  <c r="S23" i="2" s="1"/>
  <c r="T23" i="2" s="1"/>
  <c r="I24" i="2"/>
  <c r="K24" i="2"/>
  <c r="M24" i="2"/>
  <c r="S24" i="2"/>
  <c r="T24" i="2" s="1"/>
  <c r="AK24" i="2"/>
  <c r="AP24" i="2"/>
  <c r="AR24" i="2"/>
  <c r="AS24" i="2" s="1"/>
  <c r="I25" i="2"/>
  <c r="K25" i="2"/>
  <c r="S25" i="2"/>
  <c r="T25" i="2" s="1"/>
  <c r="AK25" i="2"/>
  <c r="AP25" i="2"/>
  <c r="AR25" i="2"/>
  <c r="AS25" i="2" s="1"/>
  <c r="K26" i="2"/>
  <c r="L26" i="2" s="1"/>
  <c r="R26" i="2"/>
  <c r="AK26" i="2" s="1"/>
  <c r="T26" i="2"/>
  <c r="U26" i="2" s="1"/>
  <c r="K27" i="2"/>
  <c r="L27" i="2" s="1"/>
  <c r="M27" i="2" s="1"/>
  <c r="R27" i="2"/>
  <c r="AP27" i="2" s="1"/>
  <c r="I28" i="2"/>
  <c r="K28" i="2"/>
  <c r="L28" i="2" s="1"/>
  <c r="M28" i="2" s="1"/>
  <c r="R28" i="2"/>
  <c r="S28" i="2" s="1"/>
  <c r="U28" i="2"/>
  <c r="V28" i="2" s="1"/>
  <c r="I29" i="2"/>
  <c r="K29" i="2"/>
  <c r="M29" i="2"/>
  <c r="R29" i="2"/>
  <c r="AP29" i="2" s="1"/>
  <c r="I30" i="2"/>
  <c r="K30" i="2"/>
  <c r="L30" i="2" s="1"/>
  <c r="M30" i="2" s="1"/>
  <c r="R30" i="2"/>
  <c r="AR30" i="2" s="1"/>
  <c r="AS30" i="2" s="1"/>
  <c r="T30" i="2"/>
  <c r="U30" i="2" s="1"/>
  <c r="V30" i="2" s="1"/>
  <c r="K31" i="2"/>
  <c r="L31" i="2" s="1"/>
  <c r="S31" i="2"/>
  <c r="T31" i="2" s="1"/>
  <c r="AK31" i="2"/>
  <c r="AP31" i="2"/>
  <c r="AR31" i="2"/>
  <c r="AS31" i="2" s="1"/>
  <c r="K32" i="2"/>
  <c r="M32" i="2"/>
  <c r="R32" i="2"/>
  <c r="AP32" i="2" s="1"/>
  <c r="U32" i="2"/>
  <c r="V32" i="2" s="1"/>
  <c r="K33" i="2"/>
  <c r="L33" i="2" s="1"/>
  <c r="M33" i="2" s="1"/>
  <c r="U33" i="2"/>
  <c r="V33" i="2" s="1"/>
  <c r="AK33" i="2"/>
  <c r="AP33" i="2"/>
  <c r="AR33" i="2"/>
  <c r="AS33" i="2" s="1"/>
  <c r="I34" i="2"/>
  <c r="K34" i="2"/>
  <c r="L34" i="2" s="1"/>
  <c r="M34" i="2" s="1"/>
  <c r="R34" i="2"/>
  <c r="AR34" i="2" s="1"/>
  <c r="AS34" i="2" s="1"/>
  <c r="T34" i="2"/>
  <c r="U34" i="2" s="1"/>
  <c r="V34" i="2" s="1"/>
  <c r="K35" i="2"/>
  <c r="L35" i="2" s="1"/>
  <c r="M35" i="2" s="1"/>
  <c r="R35" i="2"/>
  <c r="AP35" i="2" s="1"/>
  <c r="U35" i="2"/>
  <c r="V35" i="2" s="1"/>
  <c r="I36" i="2"/>
  <c r="K36" i="2"/>
  <c r="L36" i="2" s="1"/>
  <c r="R36" i="2"/>
  <c r="AK36" i="2" s="1"/>
  <c r="I37" i="2"/>
  <c r="K37" i="2"/>
  <c r="L37" i="2" s="1"/>
  <c r="R37" i="2"/>
  <c r="AP37" i="2" s="1"/>
  <c r="I38" i="2"/>
  <c r="J38" i="2" s="1"/>
  <c r="K38" i="2" s="1"/>
  <c r="L38" i="2" s="1"/>
  <c r="M38" i="2" s="1"/>
  <c r="S38" i="2"/>
  <c r="T38" i="2" s="1"/>
  <c r="W38" i="2" s="1"/>
  <c r="AR38" i="2"/>
  <c r="I39" i="2"/>
  <c r="J39" i="2" s="1"/>
  <c r="K39" i="2" s="1"/>
  <c r="L39" i="2" s="1"/>
  <c r="M39" i="2" s="1"/>
  <c r="S39" i="2"/>
  <c r="AP39" i="2" s="1"/>
  <c r="AR39" i="2"/>
  <c r="I40" i="2"/>
  <c r="J40" i="2" s="1"/>
  <c r="K40" i="2" s="1"/>
  <c r="L40" i="2" s="1"/>
  <c r="M40" i="2" s="1"/>
  <c r="R40" i="2"/>
  <c r="AR40" i="2" s="1"/>
  <c r="I41" i="2"/>
  <c r="J41" i="2" s="1"/>
  <c r="K41" i="2" s="1"/>
  <c r="L41" i="2" s="1"/>
  <c r="M41" i="2" s="1"/>
  <c r="R41" i="2"/>
  <c r="S41" i="2" s="1"/>
  <c r="AP41" i="2" s="1"/>
  <c r="I42" i="2"/>
  <c r="J42" i="2" s="1"/>
  <c r="K42" i="2" s="1"/>
  <c r="L42" i="2" s="1"/>
  <c r="M42" i="2" s="1"/>
  <c r="S42" i="2"/>
  <c r="T42" i="2" s="1"/>
  <c r="U42" i="2" s="1"/>
  <c r="AR42" i="2"/>
  <c r="I43" i="2"/>
  <c r="J43" i="2" s="1"/>
  <c r="K43" i="2" s="1"/>
  <c r="L43" i="2" s="1"/>
  <c r="M43" i="2" s="1"/>
  <c r="R43" i="2"/>
  <c r="AR43" i="2" s="1"/>
  <c r="I44" i="2"/>
  <c r="J44" i="2" s="1"/>
  <c r="K44" i="2" s="1"/>
  <c r="L44" i="2" s="1"/>
  <c r="M44" i="2" s="1"/>
  <c r="S44" i="2"/>
  <c r="AR44" i="2"/>
  <c r="AP11" i="2" l="1"/>
  <c r="AS39" i="2"/>
  <c r="AR10" i="2"/>
  <c r="AS10" i="2" s="1"/>
  <c r="AP34" i="2"/>
  <c r="X38" i="2"/>
  <c r="Y38" i="2" s="1"/>
  <c r="AR11" i="2"/>
  <c r="AS11" i="2" s="1"/>
  <c r="W42" i="2"/>
  <c r="S40" i="2"/>
  <c r="AP40" i="2" s="1"/>
  <c r="AK28" i="2"/>
  <c r="AR23" i="2"/>
  <c r="AS23" i="2" s="1"/>
  <c r="AP28" i="2"/>
  <c r="AR41" i="2"/>
  <c r="AS41" i="2" s="1"/>
  <c r="AK23" i="2"/>
  <c r="S19" i="2"/>
  <c r="AK11" i="2"/>
  <c r="AR9" i="2"/>
  <c r="AS9" i="2" s="1"/>
  <c r="AP9" i="2"/>
  <c r="AS38" i="2"/>
  <c r="S29" i="2"/>
  <c r="T29" i="2" s="1"/>
  <c r="AP23" i="2"/>
  <c r="AP21" i="2"/>
  <c r="AK21" i="2"/>
  <c r="AK19" i="2"/>
  <c r="U38" i="2"/>
  <c r="V38" i="2" s="1"/>
  <c r="S37" i="2"/>
  <c r="T37" i="2" s="1"/>
  <c r="U37" i="2" s="1"/>
  <c r="V37" i="2" s="1"/>
  <c r="AK34" i="2"/>
  <c r="AR26" i="2"/>
  <c r="AS26" i="2" s="1"/>
  <c r="S10" i="2"/>
  <c r="T10" i="2" s="1"/>
  <c r="U10" i="2" s="1"/>
  <c r="V10" i="2" s="1"/>
  <c r="J7" i="2"/>
  <c r="AS42" i="2"/>
  <c r="AP42" i="2"/>
  <c r="AP38" i="2"/>
  <c r="AP30" i="2"/>
  <c r="AP26" i="2"/>
  <c r="AS44" i="2"/>
  <c r="AK30" i="2"/>
  <c r="AR19" i="2"/>
  <c r="AS19" i="2" s="1"/>
  <c r="AR8" i="2"/>
  <c r="AS8" i="2" s="1"/>
  <c r="V26" i="2"/>
  <c r="AR13" i="2"/>
  <c r="AS13" i="2" s="1"/>
  <c r="S12" i="2"/>
  <c r="AP8" i="2"/>
  <c r="S16" i="2"/>
  <c r="T16" i="2" s="1"/>
  <c r="U16" i="2" s="1"/>
  <c r="AP13" i="2"/>
  <c r="AK8" i="2"/>
  <c r="U31" i="2"/>
  <c r="V31" i="2" s="1"/>
  <c r="AR20" i="2"/>
  <c r="AS20" i="2" s="1"/>
  <c r="AK13" i="2"/>
  <c r="S9" i="2"/>
  <c r="T9" i="2" s="1"/>
  <c r="U9" i="2" s="1"/>
  <c r="U29" i="2"/>
  <c r="V29" i="2" s="1"/>
  <c r="U23" i="2"/>
  <c r="V23" i="2" s="1"/>
  <c r="U11" i="2"/>
  <c r="V11" i="2" s="1"/>
  <c r="U24" i="2"/>
  <c r="V24" i="2" s="1"/>
  <c r="U14" i="2"/>
  <c r="V14" i="2" s="1"/>
  <c r="U13" i="2"/>
  <c r="V13" i="2" s="1"/>
  <c r="AP44" i="2"/>
  <c r="S43" i="2"/>
  <c r="T41" i="2"/>
  <c r="W41" i="2" s="1"/>
  <c r="AK37" i="2"/>
  <c r="S36" i="2"/>
  <c r="T36" i="2" s="1"/>
  <c r="AK35" i="2"/>
  <c r="AK32" i="2"/>
  <c r="AK29" i="2"/>
  <c r="AK27" i="2"/>
  <c r="U25" i="2"/>
  <c r="V25" i="2" s="1"/>
  <c r="AK22" i="2"/>
  <c r="S17" i="2"/>
  <c r="T17" i="2" s="1"/>
  <c r="AK16" i="2"/>
  <c r="AK12" i="2"/>
  <c r="AK10" i="2"/>
  <c r="V42" i="2"/>
  <c r="T39" i="2"/>
  <c r="W39" i="2" s="1"/>
  <c r="AR36" i="2"/>
  <c r="AS36" i="2" s="1"/>
  <c r="AR28" i="2"/>
  <c r="AS28" i="2" s="1"/>
  <c r="AR17" i="2"/>
  <c r="AS17" i="2" s="1"/>
  <c r="T44" i="2"/>
  <c r="W44" i="2" s="1"/>
  <c r="AP36" i="2"/>
  <c r="S35" i="2"/>
  <c r="S32" i="2"/>
  <c r="S20" i="2"/>
  <c r="T20" i="2" s="1"/>
  <c r="S18" i="2"/>
  <c r="T18" i="2" s="1"/>
  <c r="AP17" i="2"/>
  <c r="S27" i="2"/>
  <c r="T27" i="2" s="1"/>
  <c r="S22" i="2"/>
  <c r="T22" i="2" s="1"/>
  <c r="AR18" i="2"/>
  <c r="AS18" i="2" s="1"/>
  <c r="AR35" i="2"/>
  <c r="AS35" i="2" s="1"/>
  <c r="AR32" i="2"/>
  <c r="AS32" i="2" s="1"/>
  <c r="AR29" i="2"/>
  <c r="AS29" i="2" s="1"/>
  <c r="AR27" i="2"/>
  <c r="AS27" i="2" s="1"/>
  <c r="AR22" i="2"/>
  <c r="AS22" i="2" s="1"/>
  <c r="AP20" i="2"/>
  <c r="AP18" i="2"/>
  <c r="AR16" i="2"/>
  <c r="AS16" i="2" s="1"/>
  <c r="AR12" i="2"/>
  <c r="AS12" i="2" s="1"/>
  <c r="AR37" i="2"/>
  <c r="AS37" i="2" s="1"/>
  <c r="AJ44" i="1"/>
  <c r="S44" i="1"/>
  <c r="T44" i="1" s="1"/>
  <c r="J44" i="1"/>
  <c r="K44" i="1" s="1"/>
  <c r="L44" i="1" s="1"/>
  <c r="M44" i="1" s="1"/>
  <c r="I44" i="1"/>
  <c r="AJ43" i="1"/>
  <c r="AK43" i="1" s="1"/>
  <c r="S43" i="1"/>
  <c r="AH43" i="1" s="1"/>
  <c r="R43" i="1"/>
  <c r="I43" i="1"/>
  <c r="J43" i="1" s="1"/>
  <c r="K43" i="1" s="1"/>
  <c r="L43" i="1" s="1"/>
  <c r="M43" i="1" s="1"/>
  <c r="AJ42" i="1"/>
  <c r="AK42" i="1" s="1"/>
  <c r="AH42" i="1"/>
  <c r="T42" i="1"/>
  <c r="S42" i="1"/>
  <c r="I42" i="1"/>
  <c r="J42" i="1" s="1"/>
  <c r="K42" i="1" s="1"/>
  <c r="L42" i="1" s="1"/>
  <c r="M42" i="1" s="1"/>
  <c r="R41" i="1"/>
  <c r="S41" i="1" s="1"/>
  <c r="J41" i="1"/>
  <c r="K41" i="1" s="1"/>
  <c r="L41" i="1" s="1"/>
  <c r="M41" i="1" s="1"/>
  <c r="I41" i="1"/>
  <c r="AJ40" i="1"/>
  <c r="AK40" i="1" s="1"/>
  <c r="S40" i="1"/>
  <c r="AH40" i="1" s="1"/>
  <c r="R40" i="1"/>
  <c r="I40" i="1"/>
  <c r="J40" i="1" s="1"/>
  <c r="K40" i="1" s="1"/>
  <c r="L40" i="1" s="1"/>
  <c r="M40" i="1" s="1"/>
  <c r="AJ39" i="1"/>
  <c r="AK39" i="1" s="1"/>
  <c r="AH39" i="1"/>
  <c r="T39" i="1"/>
  <c r="S39" i="1"/>
  <c r="I39" i="1"/>
  <c r="J39" i="1" s="1"/>
  <c r="K39" i="1" s="1"/>
  <c r="L39" i="1" s="1"/>
  <c r="M39" i="1" s="1"/>
  <c r="AJ38" i="1"/>
  <c r="AK38" i="1" s="1"/>
  <c r="S38" i="1"/>
  <c r="AH38" i="1" s="1"/>
  <c r="I38" i="1"/>
  <c r="J38" i="1" s="1"/>
  <c r="K38" i="1" s="1"/>
  <c r="L38" i="1" s="1"/>
  <c r="M38" i="1" s="1"/>
  <c r="AH37" i="1"/>
  <c r="AC37" i="1"/>
  <c r="S37" i="1"/>
  <c r="T37" i="1" s="1"/>
  <c r="R37" i="1"/>
  <c r="AJ37" i="1" s="1"/>
  <c r="AK37" i="1" s="1"/>
  <c r="L37" i="1"/>
  <c r="K37" i="1"/>
  <c r="I37" i="1"/>
  <c r="AJ36" i="1"/>
  <c r="AK36" i="1" s="1"/>
  <c r="AH36" i="1"/>
  <c r="AC36" i="1"/>
  <c r="S36" i="1"/>
  <c r="T36" i="1" s="1"/>
  <c r="R36" i="1"/>
  <c r="K36" i="1"/>
  <c r="L36" i="1" s="1"/>
  <c r="I36" i="1"/>
  <c r="AJ35" i="1"/>
  <c r="AK35" i="1" s="1"/>
  <c r="AC35" i="1"/>
  <c r="R35" i="1"/>
  <c r="S35" i="1" s="1"/>
  <c r="K35" i="1"/>
  <c r="L35" i="1" s="1"/>
  <c r="M35" i="1" s="1"/>
  <c r="T34" i="1"/>
  <c r="R34" i="1"/>
  <c r="AH34" i="1" s="1"/>
  <c r="L34" i="1"/>
  <c r="M34" i="1" s="1"/>
  <c r="K34" i="1"/>
  <c r="I34" i="1"/>
  <c r="AJ33" i="1"/>
  <c r="AK33" i="1" s="1"/>
  <c r="AH33" i="1"/>
  <c r="AC33" i="1"/>
  <c r="K33" i="1"/>
  <c r="L33" i="1" s="1"/>
  <c r="M33" i="1" s="1"/>
  <c r="AH32" i="1"/>
  <c r="AC32" i="1"/>
  <c r="S32" i="1"/>
  <c r="R32" i="1"/>
  <c r="AJ32" i="1" s="1"/>
  <c r="AK32" i="1" s="1"/>
  <c r="M32" i="1"/>
  <c r="K32" i="1"/>
  <c r="AJ31" i="1"/>
  <c r="AK31" i="1" s="1"/>
  <c r="AH31" i="1"/>
  <c r="AC31" i="1"/>
  <c r="T31" i="1"/>
  <c r="S31" i="1"/>
  <c r="L31" i="1"/>
  <c r="K31" i="1"/>
  <c r="AJ30" i="1"/>
  <c r="AK30" i="1" s="1"/>
  <c r="AH30" i="1"/>
  <c r="AC30" i="1"/>
  <c r="T30" i="1"/>
  <c r="R30" i="1"/>
  <c r="K30" i="1"/>
  <c r="L30" i="1" s="1"/>
  <c r="M30" i="1" s="1"/>
  <c r="I30" i="1"/>
  <c r="AJ29" i="1"/>
  <c r="AK29" i="1" s="1"/>
  <c r="AH29" i="1"/>
  <c r="AC29" i="1"/>
  <c r="R29" i="1"/>
  <c r="S29" i="1" s="1"/>
  <c r="T29" i="1" s="1"/>
  <c r="M29" i="1"/>
  <c r="K29" i="1"/>
  <c r="I29" i="1"/>
  <c r="R28" i="1"/>
  <c r="AC28" i="1" s="1"/>
  <c r="L28" i="1"/>
  <c r="M28" i="1" s="1"/>
  <c r="K28" i="1"/>
  <c r="I28" i="1"/>
  <c r="AH27" i="1"/>
  <c r="AC27" i="1"/>
  <c r="S27" i="1"/>
  <c r="T27" i="1" s="1"/>
  <c r="R27" i="1"/>
  <c r="AJ27" i="1" s="1"/>
  <c r="AK27" i="1" s="1"/>
  <c r="K27" i="1"/>
  <c r="L27" i="1" s="1"/>
  <c r="M27" i="1" s="1"/>
  <c r="AJ26" i="1"/>
  <c r="AK26" i="1" s="1"/>
  <c r="AH26" i="1"/>
  <c r="AC26" i="1"/>
  <c r="T26" i="1"/>
  <c r="R26" i="1"/>
  <c r="K26" i="1"/>
  <c r="L26" i="1" s="1"/>
  <c r="AJ25" i="1"/>
  <c r="AK25" i="1" s="1"/>
  <c r="AH25" i="1"/>
  <c r="AC25" i="1"/>
  <c r="S25" i="1"/>
  <c r="T25" i="1" s="1"/>
  <c r="K25" i="1"/>
  <c r="I25" i="1"/>
  <c r="AJ24" i="1"/>
  <c r="AK24" i="1" s="1"/>
  <c r="AH24" i="1"/>
  <c r="AC24" i="1"/>
  <c r="S24" i="1"/>
  <c r="T24" i="1" s="1"/>
  <c r="M24" i="1"/>
  <c r="K24" i="1"/>
  <c r="I24" i="1"/>
  <c r="AJ23" i="1"/>
  <c r="AK23" i="1" s="1"/>
  <c r="AH23" i="1"/>
  <c r="AC23" i="1"/>
  <c r="R23" i="1"/>
  <c r="S23" i="1" s="1"/>
  <c r="T23" i="1" s="1"/>
  <c r="K23" i="1"/>
  <c r="L23" i="1" s="1"/>
  <c r="M23" i="1" s="1"/>
  <c r="I23" i="1"/>
  <c r="R22" i="1"/>
  <c r="AH22" i="1" s="1"/>
  <c r="M22" i="1"/>
  <c r="K22" i="1"/>
  <c r="I22" i="1"/>
  <c r="T21" i="1"/>
  <c r="R21" i="1"/>
  <c r="AJ21" i="1" s="1"/>
  <c r="AK21" i="1" s="1"/>
  <c r="K21" i="1"/>
  <c r="L21" i="1" s="1"/>
  <c r="I21" i="1"/>
  <c r="AH20" i="1"/>
  <c r="AC20" i="1"/>
  <c r="R20" i="1"/>
  <c r="AJ20" i="1" s="1"/>
  <c r="AK20" i="1" s="1"/>
  <c r="K20" i="1"/>
  <c r="L20" i="1" s="1"/>
  <c r="M20" i="1" s="1"/>
  <c r="AJ19" i="1"/>
  <c r="AK19" i="1" s="1"/>
  <c r="AH19" i="1"/>
  <c r="AC19" i="1"/>
  <c r="R19" i="1"/>
  <c r="S19" i="1" s="1"/>
  <c r="K19" i="1"/>
  <c r="L19" i="1" s="1"/>
  <c r="M19" i="1" s="1"/>
  <c r="I19" i="1"/>
  <c r="R18" i="1"/>
  <c r="AH18" i="1" s="1"/>
  <c r="K18" i="1"/>
  <c r="L18" i="1" s="1"/>
  <c r="M18" i="1" s="1"/>
  <c r="I18" i="1"/>
  <c r="AH17" i="1"/>
  <c r="AC17" i="1"/>
  <c r="R17" i="1"/>
  <c r="AJ17" i="1" s="1"/>
  <c r="AK17" i="1" s="1"/>
  <c r="M17" i="1"/>
  <c r="K17" i="1"/>
  <c r="I17" i="1"/>
  <c r="AJ16" i="1"/>
  <c r="AK16" i="1" s="1"/>
  <c r="AH16" i="1"/>
  <c r="AC16" i="1"/>
  <c r="R16" i="1"/>
  <c r="S16" i="1" s="1"/>
  <c r="T16" i="1" s="1"/>
  <c r="M16" i="1"/>
  <c r="K16" i="1"/>
  <c r="I16" i="1"/>
  <c r="AK15" i="1"/>
  <c r="AJ15" i="1"/>
  <c r="AH15" i="1"/>
  <c r="AC15" i="1"/>
  <c r="S15" i="1"/>
  <c r="K15" i="1"/>
  <c r="L15" i="1" s="1"/>
  <c r="M15" i="1" s="1"/>
  <c r="I15" i="1"/>
  <c r="AK14" i="1"/>
  <c r="AJ14" i="1"/>
  <c r="AH14" i="1"/>
  <c r="AC14" i="1"/>
  <c r="S14" i="1"/>
  <c r="T14" i="1" s="1"/>
  <c r="K14" i="1"/>
  <c r="L14" i="1" s="1"/>
  <c r="M14" i="1" s="1"/>
  <c r="I14" i="1"/>
  <c r="AH13" i="1"/>
  <c r="AC13" i="1"/>
  <c r="R13" i="1"/>
  <c r="AJ13" i="1" s="1"/>
  <c r="AK13" i="1" s="1"/>
  <c r="K13" i="1"/>
  <c r="L13" i="1" s="1"/>
  <c r="M13" i="1" s="1"/>
  <c r="I13" i="1"/>
  <c r="AJ12" i="1"/>
  <c r="AK12" i="1" s="1"/>
  <c r="AC12" i="1"/>
  <c r="R12" i="1"/>
  <c r="S12" i="1" s="1"/>
  <c r="K12" i="1"/>
  <c r="L12" i="1" s="1"/>
  <c r="I12" i="1"/>
  <c r="R11" i="1"/>
  <c r="AH11" i="1" s="1"/>
  <c r="K11" i="1"/>
  <c r="L11" i="1" s="1"/>
  <c r="M11" i="1" s="1"/>
  <c r="I11" i="1"/>
  <c r="AH10" i="1"/>
  <c r="AC10" i="1"/>
  <c r="R10" i="1"/>
  <c r="AJ10" i="1" s="1"/>
  <c r="AK10" i="1" s="1"/>
  <c r="K10" i="1"/>
  <c r="L10" i="1" s="1"/>
  <c r="M10" i="1" s="1"/>
  <c r="I10" i="1"/>
  <c r="AJ9" i="1"/>
  <c r="AK9" i="1" s="1"/>
  <c r="AC9" i="1"/>
  <c r="R9" i="1"/>
  <c r="S9" i="1" s="1"/>
  <c r="T9" i="1" s="1"/>
  <c r="K9" i="1"/>
  <c r="I9" i="1"/>
  <c r="R8" i="1"/>
  <c r="AH8" i="1" s="1"/>
  <c r="L8" i="1"/>
  <c r="K8" i="1"/>
  <c r="I8" i="1"/>
  <c r="J7" i="1" s="1"/>
  <c r="H7" i="1"/>
  <c r="G7" i="1"/>
  <c r="F7" i="1"/>
  <c r="E7" i="1"/>
  <c r="D7" i="1"/>
  <c r="T40" i="2" l="1"/>
  <c r="W40" i="2" s="1"/>
  <c r="X40" i="2" s="1"/>
  <c r="Y40" i="2" s="1"/>
  <c r="AS40" i="2"/>
  <c r="X39" i="2"/>
  <c r="Y39" i="2" s="1"/>
  <c r="X42" i="2"/>
  <c r="Y42" i="2" s="1"/>
  <c r="X44" i="2"/>
  <c r="Y44" i="2" s="1"/>
  <c r="X41" i="2"/>
  <c r="Y41" i="2" s="1"/>
  <c r="V16" i="2"/>
  <c r="V9" i="2"/>
  <c r="U27" i="2"/>
  <c r="V27" i="2" s="1"/>
  <c r="U17" i="2"/>
  <c r="V17" i="2" s="1"/>
  <c r="U41" i="2"/>
  <c r="V41" i="2" s="1"/>
  <c r="U20" i="2"/>
  <c r="V20" i="2" s="1"/>
  <c r="U39" i="2"/>
  <c r="V39" i="2" s="1"/>
  <c r="U18" i="2"/>
  <c r="V18" i="2" s="1"/>
  <c r="T43" i="2"/>
  <c r="W43" i="2" s="1"/>
  <c r="AP43" i="2"/>
  <c r="U22" i="2"/>
  <c r="V22" i="2" s="1"/>
  <c r="U44" i="2"/>
  <c r="V44" i="2" s="1"/>
  <c r="U36" i="2"/>
  <c r="V36" i="2" s="1"/>
  <c r="AS43" i="2"/>
  <c r="AH41" i="1"/>
  <c r="T41" i="1"/>
  <c r="AJ11" i="1"/>
  <c r="AK11" i="1" s="1"/>
  <c r="AJ18" i="1"/>
  <c r="AK18" i="1" s="1"/>
  <c r="AJ22" i="1"/>
  <c r="AK22" i="1" s="1"/>
  <c r="AH28" i="1"/>
  <c r="AJ34" i="1"/>
  <c r="AK34" i="1" s="1"/>
  <c r="AJ41" i="1"/>
  <c r="AK41" i="1" s="1"/>
  <c r="AK44" i="1"/>
  <c r="AJ8" i="1"/>
  <c r="AK8" i="1" s="1"/>
  <c r="AH9" i="1"/>
  <c r="S10" i="1"/>
  <c r="T10" i="1" s="1"/>
  <c r="AH12" i="1"/>
  <c r="S13" i="1"/>
  <c r="T13" i="1" s="1"/>
  <c r="S17" i="1"/>
  <c r="T17" i="1" s="1"/>
  <c r="S20" i="1"/>
  <c r="T20" i="1" s="1"/>
  <c r="AJ28" i="1"/>
  <c r="AK28" i="1" s="1"/>
  <c r="AH35" i="1"/>
  <c r="T43" i="1"/>
  <c r="S8" i="1"/>
  <c r="S18" i="1"/>
  <c r="T18" i="1" s="1"/>
  <c r="AC21" i="1"/>
  <c r="I7" i="1"/>
  <c r="AC18" i="1"/>
  <c r="AC34" i="1"/>
  <c r="T38" i="1"/>
  <c r="AH44" i="1"/>
  <c r="T40" i="1"/>
  <c r="S11" i="1"/>
  <c r="T11" i="1" s="1"/>
  <c r="S22" i="1"/>
  <c r="T22" i="1" s="1"/>
  <c r="AH21" i="1"/>
  <c r="S28" i="1"/>
  <c r="AC8" i="1"/>
  <c r="AC11" i="1"/>
  <c r="AC22" i="1"/>
  <c r="U40" i="2" l="1"/>
  <c r="V40" i="2" s="1"/>
  <c r="X43" i="2"/>
  <c r="Y43" i="2" s="1"/>
  <c r="U43" i="2"/>
  <c r="V43" i="2" s="1"/>
  <c r="AI8" i="1"/>
</calcChain>
</file>

<file path=xl/sharedStrings.xml><?xml version="1.0" encoding="utf-8"?>
<sst xmlns="http://schemas.openxmlformats.org/spreadsheetml/2006/main" count="208" uniqueCount="75">
  <si>
    <t>Non-clinical academic and related staff spine</t>
  </si>
  <si>
    <t>Spine point</t>
  </si>
  <si>
    <t>Salary at 1/8/05</t>
  </si>
  <si>
    <t>Salary at 1/8/06</t>
  </si>
  <si>
    <t>Salary at 1/2/07</t>
  </si>
  <si>
    <t>Salary at 1/8//07</t>
  </si>
  <si>
    <t>Salary at 1/5/08</t>
  </si>
  <si>
    <t>Salary at 1/10/08</t>
  </si>
  <si>
    <t>Salary at 1/8/09</t>
  </si>
  <si>
    <t>Salary at 1/8/10</t>
  </si>
  <si>
    <t>Salary at 1/8/11</t>
  </si>
  <si>
    <t>Salary at 1/8/12</t>
  </si>
  <si>
    <t>Salary at 1/8/13</t>
  </si>
  <si>
    <t>Salary at 1/8/15</t>
  </si>
  <si>
    <t>Salary at 1/8/16</t>
  </si>
  <si>
    <t>Salary at 1/8/17</t>
  </si>
  <si>
    <t>Salary at 1/8/18</t>
  </si>
  <si>
    <t>Salary at 1/8/19</t>
  </si>
  <si>
    <t>Salary at 1/8/21</t>
  </si>
  <si>
    <t>Salary at 1/8/22</t>
  </si>
  <si>
    <t>Grade 6</t>
  </si>
  <si>
    <t>Grade 7</t>
  </si>
  <si>
    <t>Grade 8</t>
  </si>
  <si>
    <t>Grade 9</t>
  </si>
  <si>
    <t>National Spine copy</t>
  </si>
  <si>
    <t>1/8/21 MINUS UoB 1/8/19</t>
  </si>
  <si>
    <t xml:space="preserve">UoB </t>
  </si>
  <si>
    <t>National Spine</t>
  </si>
  <si>
    <t>Is UoB 1/8/21 same as National Spine</t>
  </si>
  <si>
    <t>UoB 1/8/19 x 1.5%</t>
  </si>
  <si>
    <t>UoB 1/8/19 x 1.5% MINUS UoB 1/8/21 National</t>
  </si>
  <si>
    <t>not used</t>
  </si>
  <si>
    <t>corrected to national 58279</t>
  </si>
  <si>
    <t>**52</t>
  </si>
  <si>
    <t>**53</t>
  </si>
  <si>
    <t>**54</t>
  </si>
  <si>
    <t>**55</t>
  </si>
  <si>
    <t>**56</t>
  </si>
  <si>
    <t>£61,010 </t>
  </si>
  <si>
    <t>**57</t>
  </si>
  <si>
    <t>£62,841 </t>
  </si>
  <si>
    <t>**58</t>
  </si>
  <si>
    <t>£64,726 </t>
  </si>
  <si>
    <t>JNCHES pay spine 2022-23</t>
  </si>
  <si>
    <t>https://www.ucea.ac.uk</t>
  </si>
  <si>
    <t>Explanatory Notes</t>
  </si>
  <si>
    <r>
      <t>·</t>
    </r>
    <r>
      <rPr>
        <sz val="7"/>
        <rFont val="Times New Roman"/>
        <family val="1"/>
      </rPr>
      <t> </t>
    </r>
  </si>
  <si>
    <r>
      <rPr>
        <sz val="8"/>
        <rFont val="Arial"/>
        <family val="2"/>
      </rPr>
      <t xml:space="preserve">The salary spine is agreed nationally. The grades shown against the salary spine above have been agreed locally with the University and College Union in accordance with </t>
    </r>
    <r>
      <rPr>
        <sz val="8"/>
        <color indexed="8"/>
        <rFont val="Arial"/>
        <family val="2"/>
      </rPr>
      <t>the national Framework Agreement and Memorandum of Understanding</t>
    </r>
    <r>
      <rPr>
        <sz val="8"/>
        <rFont val="Arial"/>
        <family val="2"/>
      </rPr>
      <t xml:space="preserve">. </t>
    </r>
  </si>
  <si>
    <r>
      <rPr>
        <sz val="8"/>
        <rFont val="Arial"/>
        <family val="2"/>
      </rPr>
      <t>The points on the scale used in this University’s grades are shaded in the table above.  The grades do not use all the consecutive points available on the nationally agreed salary spine and the points not used are marked as “</t>
    </r>
    <r>
      <rPr>
        <i/>
        <sz val="8"/>
        <rFont val="Arial"/>
        <family val="2"/>
      </rPr>
      <t>not used”</t>
    </r>
    <r>
      <rPr>
        <sz val="8"/>
        <rFont val="Arial"/>
        <family val="2"/>
      </rPr>
      <t xml:space="preserve">.  </t>
    </r>
  </si>
  <si>
    <r>
      <rPr>
        <sz val="8"/>
        <rFont val="Arial"/>
        <family val="2"/>
      </rPr>
      <t>The bold line in each grade marks the “</t>
    </r>
    <r>
      <rPr>
        <b/>
        <sz val="8"/>
        <rFont val="Arial"/>
        <family val="2"/>
      </rPr>
      <t>contribution threshold</t>
    </r>
    <r>
      <rPr>
        <sz val="8"/>
        <rFont val="Arial"/>
        <family val="2"/>
      </rPr>
      <t>”.  The starting salary on appointment is normally on a salary point up to the contribution threshold.</t>
    </r>
  </si>
  <si>
    <t>Salaries normally progress by an increment each year until the contribution threshold is reached.  This progression depends partly on length of service in the grade and partly on the assessment of contribution.  Award of increments (contribution points) above the threshold is dependent on exceptional performance, as defined by the University. For further information: https://www.intranet.bham.ac.uk/hr/payandreward/jobclass.shtml The Birmingham agreement on the implementation of the national Framework Agreement for the modernisation of pay arrangements was implemented on 1 January 2006.  The agreement includes job evaluation, and is incorporated into the terms and conditions of appointment of academic and academic-related members of staff. </t>
  </si>
  <si>
    <r>
      <rPr>
        <sz val="7"/>
        <rFont val="Times New Roman"/>
        <family val="1"/>
      </rPr>
      <t xml:space="preserve"> </t>
    </r>
    <r>
      <rPr>
        <sz val="8"/>
        <rFont val="Arial"/>
        <family val="2"/>
      </rPr>
      <t>**University of Birmingham increment points added with effect from 1 July 2008</t>
    </r>
  </si>
  <si>
    <t>· </t>
  </si>
  <si>
    <t>Non-pensionable and will not be consolidated into salary/base pay</t>
  </si>
  <si>
    <r>
      <t xml:space="preserve">The salary spine is agreed nationally, however the grades shown against the salary spine above have been agreed locally with the University and College Union in accordance with </t>
    </r>
    <r>
      <rPr>
        <sz val="8"/>
        <color indexed="8"/>
        <rFont val="Arial"/>
        <family val="2"/>
      </rPr>
      <t>the national Framework Agreement and Memorandum of Understanding</t>
    </r>
    <r>
      <rPr>
        <sz val="8"/>
        <rFont val="Arial"/>
        <family val="2"/>
      </rPr>
      <t xml:space="preserve">. </t>
    </r>
  </si>
  <si>
    <t>3.0% + 2.0%</t>
  </si>
  <si>
    <t xml:space="preserve">UoB Temporary Salary Supplement 2022/23 until 31/7/23     </t>
  </si>
  <si>
    <t>Salary at 1/2/23</t>
  </si>
  <si>
    <t xml:space="preserve"> 2.0% (or £1000  whichever is greater)</t>
  </si>
  <si>
    <t>1/2/23 salary + 2.0%</t>
  </si>
  <si>
    <t>JNCHES pay spine 2023-24</t>
  </si>
  <si>
    <t>UoB Temporary Salary Supplement payable until 31/7/23</t>
  </si>
  <si>
    <t xml:space="preserve">Total (Salary + 2% Supplement) from 1/8/22 until 31/1/23  </t>
  </si>
  <si>
    <t>Total (Salary + 2% Supplement) from 1/2/23 until 31/7/23</t>
  </si>
  <si>
    <r>
      <t xml:space="preserve">A UoB specific discretionary payment, paid </t>
    </r>
    <r>
      <rPr>
        <b/>
        <sz val="8"/>
        <color theme="1"/>
        <rFont val="Arial"/>
        <family val="2"/>
      </rPr>
      <t>in addition</t>
    </r>
    <r>
      <rPr>
        <sz val="8"/>
        <color theme="1"/>
        <rFont val="Arial"/>
        <family val="2"/>
      </rPr>
      <t xml:space="preserve"> to the nationally agreed 1 August 2022 3% rise and Feb 2023 2% (or £1000 whichever is greater) rise</t>
    </r>
  </si>
  <si>
    <t>Salary at 1/8/23</t>
  </si>
  <si>
    <t>1/8/22 salary +6% (pt 22-25), +5% (pt 26+)</t>
  </si>
  <si>
    <t>Grade 6  from 1/8/23</t>
  </si>
  <si>
    <t>Grade 7 until 31/7/23</t>
  </si>
  <si>
    <t>Grade 6 until 31/7/23</t>
  </si>
  <si>
    <t>Grade 7 from 1/8/23</t>
  </si>
  <si>
    <t>only to be used 2023/24</t>
  </si>
  <si>
    <t>The University of Birmingham Temporary Salary Supplement 2022/2023 was: -</t>
  </si>
  <si>
    <t>A non-pensionable supplement which was not consolidated into salary/base pay</t>
  </si>
  <si>
    <t>Time limited between 01/08/2022 to 31/07/2023 only, after which time the supplement was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</si>
</sst>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8" formatCode="&quot;£&quot;#,##0.00;[Red]\-&quot;£&quot;#,##0.00"/>
    <numFmt numFmtId="41" formatCode="_-* #,##0_-;\-* #,##0_-;_-* &quot;-&quot;_-;_-@_-"/>
    <numFmt numFmtId="43" formatCode="_-* #,##0.00_-;\-* #,##0.00_-;_-* &quot;-&quot;??_-;_-@_-"/>
    <numFmt numFmtId="164" formatCode="0.0%"/>
    <numFmt numFmtId="165" formatCode="&quot;£&quot;#,##0"/>
    <numFmt numFmtId="166" formatCode="dd/mm/yy;@"/>
    <numFmt numFmtId="167" formatCode="_-* #,##0_-;\-* #,##0_-;_-* &quot;-&quot;??_-;_-@_-"/>
    <numFmt numFmtId="168" formatCode="#,##0_ ;\-#,##0\ "/>
  </numFmts>
  <fonts count="36" x14ac:knownFonts="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b/>
      <sz val="10"/>
      <name val="Arial"/>
      <family val="2"/>
    </font>
    <font>
      <b/>
      <sz val="8.5"/>
      <name val="Arial"/>
      <family val="2"/>
    </font>
    <font>
      <sz val="9"/>
      <color theme="1"/>
      <name val="Calibri"/>
      <family val="2"/>
      <scheme val="minor"/>
    </font>
    <font>
      <sz val="7.5"/>
      <name val="Times New Roman"/>
      <family val="1"/>
    </font>
    <font>
      <i/>
      <sz val="8"/>
      <name val="Times New Roman"/>
      <family val="1"/>
    </font>
    <font>
      <sz val="8"/>
      <name val="Times New Roman"/>
      <family val="1"/>
    </font>
    <font>
      <sz val="11"/>
      <color theme="1"/>
      <name val="Arial"/>
      <family val="2"/>
    </font>
    <font>
      <i/>
      <sz val="8"/>
      <color indexed="8"/>
      <name val="Times New Roman"/>
      <family val="1"/>
    </font>
    <font>
      <sz val="11"/>
      <color rgb="FF1F497D"/>
      <name val="Calibri"/>
      <family val="2"/>
    </font>
    <font>
      <b/>
      <sz val="11"/>
      <color rgb="FF1F497D"/>
      <name val="Calibri"/>
      <family val="2"/>
    </font>
    <font>
      <sz val="11"/>
      <color theme="1"/>
      <name val="Calibri"/>
      <family val="2"/>
    </font>
    <font>
      <u/>
      <sz val="7.5"/>
      <color indexed="12"/>
      <name val="Times New Roman"/>
      <family val="1"/>
    </font>
    <font>
      <b/>
      <sz val="8"/>
      <name val="Arial"/>
      <family val="2"/>
    </font>
    <font>
      <sz val="8"/>
      <name val="Symbol"/>
      <family val="1"/>
      <charset val="2"/>
    </font>
    <font>
      <sz val="7"/>
      <name val="Times New Roman"/>
      <family val="1"/>
    </font>
    <font>
      <sz val="8"/>
      <name val="Arial"/>
      <family val="2"/>
    </font>
    <font>
      <sz val="8"/>
      <color indexed="8"/>
      <name val="Arial"/>
      <family val="2"/>
    </font>
    <font>
      <i/>
      <sz val="8"/>
      <name val="Arial"/>
      <family val="2"/>
    </font>
    <font>
      <sz val="8"/>
      <color theme="1"/>
      <name val="Arial"/>
      <family val="2"/>
    </font>
    <font>
      <sz val="8"/>
      <color theme="1"/>
      <name val="Calibri"/>
      <family val="2"/>
      <scheme val="minor"/>
    </font>
    <font>
      <b/>
      <sz val="8"/>
      <color theme="1"/>
      <name val="Arial"/>
      <family val="2"/>
    </font>
    <font>
      <sz val="8"/>
      <color rgb="FFFF0000"/>
      <name val="Arial"/>
      <family val="2"/>
    </font>
    <font>
      <b/>
      <sz val="11"/>
      <color rgb="FF1F497D"/>
      <name val="Arial"/>
      <family val="2"/>
    </font>
    <font>
      <u/>
      <sz val="7.5"/>
      <color indexed="12"/>
      <name val="Arial"/>
      <family val="2"/>
    </font>
    <font>
      <sz val="7.5"/>
      <name val="Arial"/>
      <family val="2"/>
    </font>
    <font>
      <sz val="8"/>
      <name val="Calibri"/>
      <family val="2"/>
      <scheme val="minor"/>
    </font>
    <font>
      <i/>
      <sz val="8"/>
      <color theme="4" tint="0.39997558519241921"/>
      <name val="Times New Roman"/>
      <family val="1"/>
    </font>
    <font>
      <i/>
      <sz val="8"/>
      <color theme="5" tint="0.59999389629810485"/>
      <name val="Times New Roman"/>
      <family val="1"/>
    </font>
    <font>
      <i/>
      <sz val="8"/>
      <color theme="6" tint="0.59999389629810485"/>
      <name val="Times New Roman"/>
      <family val="1"/>
    </font>
    <font>
      <i/>
      <sz val="8"/>
      <color theme="7" tint="0.59999389629810485"/>
      <name val="Times New Roman"/>
      <family val="1"/>
    </font>
    <font>
      <sz val="7.5"/>
      <color theme="1"/>
      <name val="Times New Roman"/>
      <family val="1"/>
    </font>
    <font>
      <i/>
      <sz val="8"/>
      <color theme="1"/>
      <name val="Times New Roman"/>
      <family val="1"/>
    </font>
  </fonts>
  <fills count="9">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4" tint="0.39997558519241921"/>
        <bgColor indexed="64"/>
      </patternFill>
    </fill>
  </fills>
  <borders count="26">
    <border>
      <left/>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style="medium">
        <color indexed="64"/>
      </top>
      <bottom style="dashed">
        <color theme="0" tint="-0.24994659260841701"/>
      </bottom>
      <diagonal/>
    </border>
    <border>
      <left/>
      <right style="medium">
        <color indexed="64"/>
      </right>
      <top style="medium">
        <color indexed="64"/>
      </top>
      <bottom style="dashed">
        <color theme="0" tint="-0.24994659260841701"/>
      </bottom>
      <diagonal/>
    </border>
    <border>
      <left style="thin">
        <color indexed="64"/>
      </left>
      <right style="thin">
        <color indexed="64"/>
      </right>
      <top style="thin">
        <color indexed="64"/>
      </top>
      <bottom style="thin">
        <color indexed="64"/>
      </bottom>
      <diagonal/>
    </border>
    <border>
      <left/>
      <right style="medium">
        <color indexed="64"/>
      </right>
      <top style="dashed">
        <color theme="0" tint="-0.24994659260841701"/>
      </top>
      <bottom style="dotted">
        <color indexed="22"/>
      </bottom>
      <diagonal/>
    </border>
    <border>
      <left/>
      <right style="medium">
        <color indexed="64"/>
      </right>
      <top/>
      <bottom style="dotted">
        <color indexed="22"/>
      </bottom>
      <diagonal/>
    </border>
    <border>
      <left/>
      <right style="medium">
        <color indexed="64"/>
      </right>
      <top/>
      <bottom style="double">
        <color indexed="64"/>
      </bottom>
      <diagonal/>
    </border>
    <border>
      <left/>
      <right style="medium">
        <color indexed="64"/>
      </right>
      <top style="dotted">
        <color indexed="22"/>
      </top>
      <bottom style="dotted">
        <color indexed="22"/>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tted">
        <color indexed="64"/>
      </top>
      <bottom style="dotted">
        <color indexed="22"/>
      </bottom>
      <diagonal/>
    </border>
    <border>
      <left style="medium">
        <color indexed="64"/>
      </left>
      <right style="medium">
        <color indexed="64"/>
      </right>
      <top style="dotted">
        <color indexed="22"/>
      </top>
      <bottom style="double">
        <color indexed="64"/>
      </bottom>
      <diagonal/>
    </border>
    <border>
      <left style="medium">
        <color indexed="64"/>
      </left>
      <right style="medium">
        <color indexed="64"/>
      </right>
      <top/>
      <bottom style="medium">
        <color indexed="64"/>
      </bottom>
      <diagonal/>
    </border>
  </borders>
  <cellStyleXfs count="6">
    <xf numFmtId="0" fontId="0" fillId="0" borderId="0"/>
    <xf numFmtId="0" fontId="3" fillId="0" borderId="0" applyNumberForma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0" fillId="0" borderId="1" xfId="0" applyBorder="1"/>
    <xf numFmtId="0" fontId="5" fillId="2" borderId="2" xfId="0" applyFont="1" applyFill="1" applyBorder="1" applyAlignment="1">
      <alignment horizontal="center" wrapText="1"/>
    </xf>
    <xf numFmtId="0" fontId="5" fillId="2" borderId="3" xfId="0" applyFont="1" applyFill="1" applyBorder="1" applyAlignment="1">
      <alignment horizontal="center"/>
    </xf>
    <xf numFmtId="0" fontId="5" fillId="2" borderId="3" xfId="0" applyFont="1" applyFill="1" applyBorder="1" applyAlignment="1">
      <alignment horizontal="center" wrapText="1"/>
    </xf>
    <xf numFmtId="0" fontId="6" fillId="0" borderId="0" xfId="0" applyFont="1" applyAlignment="1">
      <alignment wrapText="1"/>
    </xf>
    <xf numFmtId="0" fontId="5" fillId="2" borderId="4" xfId="0" applyFont="1" applyFill="1" applyBorder="1" applyAlignment="1">
      <alignment horizontal="center" wrapText="1"/>
    </xf>
    <xf numFmtId="164" fontId="5" fillId="2" borderId="4" xfId="0" applyNumberFormat="1" applyFont="1" applyFill="1" applyBorder="1" applyAlignment="1">
      <alignment horizontal="center" wrapText="1"/>
    </xf>
    <xf numFmtId="165" fontId="5" fillId="2" borderId="4" xfId="0" applyNumberFormat="1" applyFont="1" applyFill="1" applyBorder="1" applyAlignment="1">
      <alignment horizontal="center" wrapText="1"/>
    </xf>
    <xf numFmtId="0" fontId="5" fillId="2" borderId="5" xfId="0" applyFont="1" applyFill="1" applyBorder="1" applyAlignment="1">
      <alignment horizontal="center"/>
    </xf>
    <xf numFmtId="0" fontId="5" fillId="2" borderId="6" xfId="0" applyFont="1" applyFill="1" applyBorder="1" applyAlignment="1">
      <alignment horizontal="center" wrapText="1"/>
    </xf>
    <xf numFmtId="0" fontId="5" fillId="2" borderId="7" xfId="0" applyFont="1" applyFill="1" applyBorder="1" applyAlignment="1">
      <alignment horizontal="center" wrapText="1"/>
    </xf>
    <xf numFmtId="0" fontId="5" fillId="2" borderId="7" xfId="0" applyFont="1" applyFill="1" applyBorder="1" applyAlignment="1">
      <alignment horizontal="center"/>
    </xf>
    <xf numFmtId="166" fontId="0" fillId="0" borderId="0" xfId="0" applyNumberFormat="1"/>
    <xf numFmtId="0" fontId="7" fillId="0" borderId="8" xfId="0" applyFont="1" applyBorder="1" applyAlignment="1">
      <alignment horizontal="center"/>
    </xf>
    <xf numFmtId="6" fontId="7" fillId="0" borderId="8" xfId="0" applyNumberFormat="1" applyFont="1" applyBorder="1" applyAlignment="1">
      <alignment horizontal="center"/>
    </xf>
    <xf numFmtId="0" fontId="8" fillId="0" borderId="9" xfId="0" applyFont="1" applyBorder="1" applyAlignment="1">
      <alignment horizontal="center"/>
    </xf>
    <xf numFmtId="0" fontId="9" fillId="0" borderId="10" xfId="0" applyFont="1" applyBorder="1" applyAlignment="1">
      <alignment horizontal="center"/>
    </xf>
    <xf numFmtId="10" fontId="0" fillId="0" borderId="0" xfId="0" applyNumberFormat="1"/>
    <xf numFmtId="0" fontId="10" fillId="0" borderId="8" xfId="0" applyFont="1" applyBorder="1"/>
    <xf numFmtId="167" fontId="10" fillId="0" borderId="8" xfId="2" applyNumberFormat="1" applyFont="1" applyBorder="1"/>
    <xf numFmtId="6" fontId="0" fillId="0" borderId="0" xfId="0" applyNumberFormat="1"/>
    <xf numFmtId="0" fontId="10" fillId="0" borderId="8" xfId="3" applyFont="1" applyBorder="1"/>
    <xf numFmtId="167" fontId="10" fillId="0" borderId="8" xfId="4" applyNumberFormat="1" applyFont="1" applyBorder="1"/>
    <xf numFmtId="167" fontId="0" fillId="0" borderId="0" xfId="0" applyNumberFormat="1"/>
    <xf numFmtId="41" fontId="0" fillId="0" borderId="0" xfId="0" applyNumberFormat="1"/>
    <xf numFmtId="0" fontId="8" fillId="3" borderId="10" xfId="0" applyFont="1" applyFill="1" applyBorder="1" applyAlignment="1">
      <alignment horizontal="center"/>
    </xf>
    <xf numFmtId="1" fontId="0" fillId="0" borderId="0" xfId="0" applyNumberFormat="1"/>
    <xf numFmtId="0" fontId="8" fillId="0" borderId="10" xfId="0" applyFont="1" applyBorder="1" applyAlignment="1">
      <alignment horizontal="center"/>
    </xf>
    <xf numFmtId="0" fontId="8" fillId="3" borderId="11" xfId="0" applyFont="1" applyFill="1" applyBorder="1" applyAlignment="1">
      <alignment horizontal="center"/>
    </xf>
    <xf numFmtId="0" fontId="8" fillId="4" borderId="10" xfId="0" applyFont="1" applyFill="1" applyBorder="1" applyAlignment="1">
      <alignment horizontal="center"/>
    </xf>
    <xf numFmtId="0" fontId="8" fillId="2" borderId="10" xfId="0" applyFont="1" applyFill="1" applyBorder="1" applyAlignment="1">
      <alignment horizontal="center"/>
    </xf>
    <xf numFmtId="41" fontId="2" fillId="5" borderId="0" xfId="0" applyNumberFormat="1" applyFont="1" applyFill="1"/>
    <xf numFmtId="0" fontId="8" fillId="4" borderId="11" xfId="0" applyFont="1" applyFill="1" applyBorder="1" applyAlignment="1">
      <alignment horizontal="center"/>
    </xf>
    <xf numFmtId="0" fontId="9" fillId="2" borderId="10" xfId="0" applyFont="1" applyFill="1" applyBorder="1" applyAlignment="1">
      <alignment horizontal="center"/>
    </xf>
    <xf numFmtId="0" fontId="11" fillId="4" borderId="10" xfId="0" applyFont="1" applyFill="1" applyBorder="1" applyAlignment="1">
      <alignment horizontal="center"/>
    </xf>
    <xf numFmtId="0" fontId="8" fillId="6" borderId="10" xfId="0" applyFont="1" applyFill="1" applyBorder="1" applyAlignment="1">
      <alignment horizontal="center"/>
    </xf>
    <xf numFmtId="41" fontId="2" fillId="0" borderId="0" xfId="0" applyNumberFormat="1" applyFont="1"/>
    <xf numFmtId="0" fontId="9" fillId="0" borderId="5" xfId="0" applyFont="1" applyBorder="1" applyAlignment="1">
      <alignment horizontal="center"/>
    </xf>
    <xf numFmtId="0" fontId="8" fillId="6" borderId="11" xfId="0" applyFont="1" applyFill="1" applyBorder="1" applyAlignment="1">
      <alignment horizontal="center"/>
    </xf>
    <xf numFmtId="0" fontId="9" fillId="0" borderId="12" xfId="0" applyFont="1" applyBorder="1" applyAlignment="1">
      <alignment horizontal="center"/>
    </xf>
    <xf numFmtId="0" fontId="8" fillId="7" borderId="10" xfId="0" applyFont="1" applyFill="1" applyBorder="1" applyAlignment="1">
      <alignment horizontal="center"/>
    </xf>
    <xf numFmtId="0" fontId="8" fillId="7" borderId="11" xfId="0" applyFont="1" applyFill="1" applyBorder="1" applyAlignment="1">
      <alignment horizontal="center"/>
    </xf>
    <xf numFmtId="0" fontId="10" fillId="0" borderId="13" xfId="3" applyFont="1" applyBorder="1"/>
    <xf numFmtId="167" fontId="10" fillId="0" borderId="13" xfId="4" applyNumberFormat="1" applyFont="1" applyBorder="1"/>
    <xf numFmtId="8" fontId="7" fillId="0" borderId="8" xfId="0" applyNumberFormat="1" applyFont="1" applyBorder="1" applyAlignment="1">
      <alignment horizontal="center"/>
    </xf>
    <xf numFmtId="0" fontId="12" fillId="0" borderId="0" xfId="0" applyFont="1" applyAlignment="1">
      <alignment vertical="center" wrapText="1"/>
    </xf>
    <xf numFmtId="3" fontId="12" fillId="0" borderId="0" xfId="0" applyNumberFormat="1" applyFont="1" applyAlignment="1">
      <alignment vertical="center" wrapText="1"/>
    </xf>
    <xf numFmtId="0" fontId="13" fillId="0" borderId="0" xfId="0" applyFont="1" applyAlignment="1">
      <alignment vertical="center" wrapText="1"/>
    </xf>
    <xf numFmtId="6" fontId="13" fillId="0" borderId="0" xfId="0" applyNumberFormat="1" applyFont="1" applyAlignment="1">
      <alignment vertical="center" wrapText="1"/>
    </xf>
    <xf numFmtId="168" fontId="0" fillId="0" borderId="0" xfId="0" applyNumberFormat="1"/>
    <xf numFmtId="3" fontId="13" fillId="0" borderId="0" xfId="0" applyNumberFormat="1" applyFont="1" applyAlignment="1">
      <alignment vertical="center" wrapText="1"/>
    </xf>
    <xf numFmtId="8" fontId="14" fillId="0" borderId="0" xfId="0" applyNumberFormat="1" applyFont="1" applyAlignment="1">
      <alignment vertical="center" wrapText="1"/>
    </xf>
    <xf numFmtId="6" fontId="14" fillId="0" borderId="0" xfId="0" applyNumberFormat="1" applyFont="1" applyAlignment="1">
      <alignment vertical="center" wrapText="1"/>
    </xf>
    <xf numFmtId="0" fontId="8" fillId="7" borderId="5" xfId="0" applyFont="1" applyFill="1" applyBorder="1" applyAlignment="1">
      <alignment horizontal="center"/>
    </xf>
    <xf numFmtId="0" fontId="9" fillId="0" borderId="14" xfId="0" applyFont="1" applyBorder="1" applyAlignment="1">
      <alignment horizontal="center"/>
    </xf>
    <xf numFmtId="0" fontId="9" fillId="0" borderId="1" xfId="0" applyFont="1" applyBorder="1" applyAlignment="1">
      <alignment horizontal="center"/>
    </xf>
    <xf numFmtId="0" fontId="8" fillId="7" borderId="15" xfId="0" applyFont="1" applyFill="1" applyBorder="1" applyAlignment="1">
      <alignment horizontal="center"/>
    </xf>
    <xf numFmtId="0" fontId="7" fillId="0" borderId="0" xfId="0" applyFont="1"/>
    <xf numFmtId="0" fontId="15" fillId="0" borderId="0" xfId="1" applyFont="1" applyAlignment="1" applyProtection="1"/>
    <xf numFmtId="0" fontId="16" fillId="0" borderId="0" xfId="0" applyFont="1" applyAlignment="1">
      <alignment vertical="center"/>
    </xf>
    <xf numFmtId="0" fontId="17" fillId="0" borderId="0" xfId="0" applyFont="1" applyAlignment="1">
      <alignment horizontal="left" vertical="top"/>
    </xf>
    <xf numFmtId="0" fontId="0" fillId="0" borderId="0" xfId="0" applyAlignment="1">
      <alignment vertical="top"/>
    </xf>
    <xf numFmtId="0" fontId="19" fillId="0" borderId="0" xfId="0" applyFont="1" applyAlignment="1">
      <alignment horizontal="left" vertical="top" wrapText="1"/>
    </xf>
    <xf numFmtId="0" fontId="10" fillId="0" borderId="0" xfId="0" applyFont="1"/>
    <xf numFmtId="0" fontId="16" fillId="0" borderId="0" xfId="0" applyFont="1" applyAlignment="1">
      <alignment horizontal="right" vertical="top"/>
    </xf>
    <xf numFmtId="0" fontId="22" fillId="0" borderId="0" xfId="0" applyFont="1"/>
    <xf numFmtId="0" fontId="22" fillId="0" borderId="0" xfId="0" applyFont="1" applyAlignment="1">
      <alignment horizontal="left"/>
    </xf>
    <xf numFmtId="0" fontId="23" fillId="0" borderId="0" xfId="0" applyFont="1"/>
    <xf numFmtId="0" fontId="25" fillId="0" borderId="0" xfId="0" applyFont="1" applyAlignment="1">
      <alignment vertical="top"/>
    </xf>
    <xf numFmtId="0" fontId="24" fillId="0" borderId="0" xfId="0" applyFont="1" applyAlignment="1">
      <alignment horizontal="right" vertical="top"/>
    </xf>
    <xf numFmtId="0" fontId="23" fillId="0" borderId="0" xfId="0" applyFont="1" applyAlignment="1">
      <alignment vertical="top"/>
    </xf>
    <xf numFmtId="0" fontId="22" fillId="0" borderId="0" xfId="0" applyFont="1" applyAlignment="1">
      <alignment vertical="top"/>
    </xf>
    <xf numFmtId="6" fontId="10" fillId="0" borderId="0" xfId="0" applyNumberFormat="1" applyFont="1" applyAlignment="1">
      <alignment vertical="center" wrapText="1"/>
    </xf>
    <xf numFmtId="8" fontId="10" fillId="0" borderId="0" xfId="0" applyNumberFormat="1" applyFont="1" applyAlignment="1">
      <alignment vertical="center" wrapText="1"/>
    </xf>
    <xf numFmtId="0" fontId="26" fillId="0" borderId="0" xfId="0" applyFont="1" applyAlignment="1">
      <alignment vertical="center" wrapText="1"/>
    </xf>
    <xf numFmtId="0" fontId="27" fillId="0" borderId="0" xfId="1" applyFont="1" applyAlignment="1" applyProtection="1"/>
    <xf numFmtId="0" fontId="28" fillId="0" borderId="0" xfId="0" applyFont="1"/>
    <xf numFmtId="165" fontId="7" fillId="0" borderId="8" xfId="5" applyNumberFormat="1" applyFont="1" applyBorder="1" applyAlignment="1">
      <alignment horizontal="center"/>
    </xf>
    <xf numFmtId="164" fontId="5" fillId="2" borderId="16" xfId="0" applyNumberFormat="1" applyFont="1" applyFill="1" applyBorder="1" applyAlignment="1">
      <alignment horizontal="center" wrapText="1"/>
    </xf>
    <xf numFmtId="164" fontId="5" fillId="2" borderId="17" xfId="0" quotePrefix="1" applyNumberFormat="1" applyFont="1" applyFill="1" applyBorder="1" applyAlignment="1">
      <alignment horizontal="center" wrapText="1"/>
    </xf>
    <xf numFmtId="0" fontId="5" fillId="2" borderId="3" xfId="0" applyFont="1" applyFill="1" applyBorder="1" applyAlignment="1">
      <alignment horizontal="center" vertical="top"/>
    </xf>
    <xf numFmtId="0" fontId="5" fillId="2" borderId="3"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2" xfId="0" applyFont="1" applyFill="1" applyBorder="1" applyAlignment="1">
      <alignment horizontal="center" vertical="top" wrapText="1"/>
    </xf>
    <xf numFmtId="0" fontId="8" fillId="0" borderId="10" xfId="0" applyFont="1" applyFill="1" applyBorder="1" applyAlignment="1">
      <alignment horizontal="center"/>
    </xf>
    <xf numFmtId="0" fontId="8" fillId="0" borderId="5" xfId="0" applyFont="1" applyFill="1" applyBorder="1" applyAlignment="1">
      <alignment horizontal="center"/>
    </xf>
    <xf numFmtId="0" fontId="8" fillId="0" borderId="14" xfId="0" applyFont="1" applyFill="1" applyBorder="1" applyAlignment="1">
      <alignment horizontal="center"/>
    </xf>
    <xf numFmtId="0" fontId="19" fillId="0" borderId="0" xfId="0" applyFont="1" applyAlignment="1">
      <alignment horizontal="left" vertical="top" wrapText="1"/>
    </xf>
    <xf numFmtId="0" fontId="30" fillId="8" borderId="10" xfId="0" applyFont="1" applyFill="1" applyBorder="1" applyAlignment="1">
      <alignment horizontal="center"/>
    </xf>
    <xf numFmtId="0" fontId="30" fillId="8" borderId="11" xfId="0" applyFont="1" applyFill="1" applyBorder="1" applyAlignment="1">
      <alignment horizontal="center"/>
    </xf>
    <xf numFmtId="0" fontId="31" fillId="4" borderId="10" xfId="0" applyFont="1" applyFill="1" applyBorder="1" applyAlignment="1">
      <alignment horizontal="center"/>
    </xf>
    <xf numFmtId="0" fontId="31" fillId="4" borderId="11" xfId="0" applyFont="1" applyFill="1" applyBorder="1" applyAlignment="1">
      <alignment horizontal="center"/>
    </xf>
    <xf numFmtId="0" fontId="32" fillId="6" borderId="10" xfId="0" applyFont="1" applyFill="1" applyBorder="1" applyAlignment="1">
      <alignment horizontal="center"/>
    </xf>
    <xf numFmtId="0" fontId="32" fillId="6" borderId="11" xfId="0" applyFont="1" applyFill="1" applyBorder="1" applyAlignment="1">
      <alignment horizontal="center"/>
    </xf>
    <xf numFmtId="0" fontId="33" fillId="7" borderId="10" xfId="0" applyFont="1" applyFill="1" applyBorder="1" applyAlignment="1">
      <alignment horizontal="center"/>
    </xf>
    <xf numFmtId="0" fontId="33" fillId="7" borderId="11" xfId="0" applyFont="1" applyFill="1" applyBorder="1" applyAlignment="1">
      <alignment horizontal="center"/>
    </xf>
    <xf numFmtId="0" fontId="33" fillId="7" borderId="5" xfId="0" applyFont="1" applyFill="1" applyBorder="1" applyAlignment="1">
      <alignment horizontal="center"/>
    </xf>
    <xf numFmtId="164" fontId="16" fillId="2" borderId="0" xfId="0" applyNumberFormat="1" applyFont="1" applyFill="1" applyBorder="1" applyAlignment="1">
      <alignment horizontal="center" wrapText="1"/>
    </xf>
    <xf numFmtId="5" fontId="34" fillId="0" borderId="19" xfId="0" applyNumberFormat="1" applyFont="1" applyBorder="1" applyAlignment="1">
      <alignment horizontal="center"/>
    </xf>
    <xf numFmtId="5" fontId="34" fillId="0" borderId="19" xfId="0" applyNumberFormat="1" applyFont="1" applyFill="1" applyBorder="1" applyAlignment="1">
      <alignment horizontal="center"/>
    </xf>
    <xf numFmtId="164" fontId="16" fillId="2" borderId="20" xfId="0" applyNumberFormat="1" applyFont="1" applyFill="1" applyBorder="1" applyAlignment="1">
      <alignment horizontal="center" wrapText="1"/>
    </xf>
    <xf numFmtId="0" fontId="19" fillId="0" borderId="0" xfId="0" applyFont="1" applyAlignment="1">
      <alignment horizontal="left" vertical="top" wrapText="1"/>
    </xf>
    <xf numFmtId="0" fontId="19" fillId="0" borderId="0" xfId="0" applyFont="1" applyAlignment="1">
      <alignment horizontal="left" vertical="top" wrapText="1"/>
    </xf>
    <xf numFmtId="0" fontId="0" fillId="0" borderId="0" xfId="0" applyBorder="1"/>
    <xf numFmtId="0" fontId="5" fillId="2" borderId="21" xfId="0" applyFont="1" applyFill="1" applyBorder="1" applyAlignment="1">
      <alignment horizontal="center" vertical="top" wrapText="1"/>
    </xf>
    <xf numFmtId="0" fontId="35" fillId="0" borderId="10" xfId="0" applyFont="1" applyFill="1" applyBorder="1" applyAlignment="1">
      <alignment horizontal="center"/>
    </xf>
    <xf numFmtId="0" fontId="30" fillId="8" borderId="22" xfId="0" applyFont="1" applyFill="1" applyBorder="1" applyAlignment="1">
      <alignment horizontal="center"/>
    </xf>
    <xf numFmtId="0" fontId="8" fillId="0" borderId="23" xfId="0" applyFont="1" applyBorder="1" applyAlignment="1">
      <alignment horizontal="center"/>
    </xf>
    <xf numFmtId="0" fontId="31" fillId="0" borderId="10" xfId="0" applyFont="1" applyFill="1" applyBorder="1" applyAlignment="1">
      <alignment horizontal="center"/>
    </xf>
    <xf numFmtId="0" fontId="31" fillId="4" borderId="24" xfId="0" applyFont="1" applyFill="1" applyBorder="1" applyAlignment="1">
      <alignment horizontal="center"/>
    </xf>
    <xf numFmtId="0" fontId="8" fillId="0" borderId="10" xfId="0" applyFont="1" applyBorder="1" applyAlignment="1">
      <alignment horizontal="center" wrapText="1"/>
    </xf>
    <xf numFmtId="0" fontId="8" fillId="0" borderId="10" xfId="0" applyFont="1" applyBorder="1" applyAlignment="1">
      <alignment horizontal="center" vertical="center"/>
    </xf>
    <xf numFmtId="0" fontId="7" fillId="0" borderId="8" xfId="0" applyFont="1" applyBorder="1" applyAlignment="1">
      <alignment horizontal="center" vertical="center"/>
    </xf>
    <xf numFmtId="6" fontId="7" fillId="0" borderId="8" xfId="0" applyNumberFormat="1" applyFont="1" applyBorder="1" applyAlignment="1">
      <alignment horizontal="center" vertical="center"/>
    </xf>
    <xf numFmtId="165" fontId="7" fillId="0" borderId="8" xfId="5" applyNumberFormat="1" applyFont="1" applyBorder="1" applyAlignment="1">
      <alignment horizontal="center" vertical="center"/>
    </xf>
    <xf numFmtId="5" fontId="34" fillId="0" borderId="19" xfId="0" applyNumberFormat="1" applyFont="1" applyBorder="1" applyAlignment="1">
      <alignment horizontal="center" vertical="center"/>
    </xf>
    <xf numFmtId="0" fontId="33" fillId="7" borderId="25" xfId="0" applyFont="1" applyFill="1" applyBorder="1" applyAlignment="1">
      <alignment horizontal="center"/>
    </xf>
    <xf numFmtId="0" fontId="22" fillId="0" borderId="0" xfId="0" applyFont="1" applyAlignment="1">
      <alignment horizontal="left" wrapText="1"/>
    </xf>
    <xf numFmtId="0" fontId="19" fillId="0" borderId="0" xfId="0" applyFont="1" applyAlignment="1">
      <alignment horizontal="left" vertical="top" wrapText="1"/>
    </xf>
    <xf numFmtId="0" fontId="4" fillId="0" borderId="0" xfId="0" applyFont="1" applyAlignment="1">
      <alignment horizontal="center"/>
    </xf>
    <xf numFmtId="0" fontId="0" fillId="0" borderId="0" xfId="0" applyAlignment="1">
      <alignment horizontal="center" wrapText="1"/>
    </xf>
    <xf numFmtId="0" fontId="22" fillId="0" borderId="0" xfId="0" applyFont="1" applyAlignment="1">
      <alignment wrapText="1"/>
    </xf>
    <xf numFmtId="0" fontId="0" fillId="0" borderId="0" xfId="0" applyAlignment="1">
      <alignment wrapText="1"/>
    </xf>
  </cellXfs>
  <cellStyles count="6">
    <cellStyle name="Comma 2" xfId="4" xr:uid="{3613DEC9-121E-4075-B3B8-35D0E3015D11}"/>
    <cellStyle name="Comma 3" xfId="2" xr:uid="{EE387050-BB35-43EA-9985-33D28EE062D0}"/>
    <cellStyle name="Hyperlink" xfId="1" builtinId="8"/>
    <cellStyle name="Normal" xfId="0" builtinId="0"/>
    <cellStyle name="Normal 2" xfId="3" xr:uid="{C84D9806-EB7F-4866-BBC9-8A336773DB9D}"/>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219075</xdr:colOff>
      <xdr:row>0</xdr:row>
      <xdr:rowOff>44450</xdr:rowOff>
    </xdr:from>
    <xdr:to>
      <xdr:col>32</xdr:col>
      <xdr:colOff>0</xdr:colOff>
      <xdr:row>2</xdr:row>
      <xdr:rowOff>25400</xdr:rowOff>
    </xdr:to>
    <xdr:pic>
      <xdr:nvPicPr>
        <xdr:cNvPr id="2" name="Picture 1" descr="WM Pan Blk U">
          <a:extLst>
            <a:ext uri="{FF2B5EF4-FFF2-40B4-BE49-F238E27FC236}">
              <a16:creationId xmlns:a16="http://schemas.microsoft.com/office/drawing/2014/main" id="{9555584E-0EFE-42B4-BDE7-9CA31ED320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9350" y="44450"/>
          <a:ext cx="1495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298450</xdr:colOff>
      <xdr:row>0</xdr:row>
      <xdr:rowOff>44450</xdr:rowOff>
    </xdr:from>
    <xdr:to>
      <xdr:col>24</xdr:col>
      <xdr:colOff>0</xdr:colOff>
      <xdr:row>2</xdr:row>
      <xdr:rowOff>25400</xdr:rowOff>
    </xdr:to>
    <xdr:pic>
      <xdr:nvPicPr>
        <xdr:cNvPr id="2" name="Picture 1" descr="WM Pan Blk U">
          <a:extLst>
            <a:ext uri="{FF2B5EF4-FFF2-40B4-BE49-F238E27FC236}">
              <a16:creationId xmlns:a16="http://schemas.microsoft.com/office/drawing/2014/main" id="{11731444-739F-4775-95F8-7339B4C3B8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0" y="47625"/>
          <a:ext cx="15621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cea.ac.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ucea.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0C4E5-95B0-4C45-96B1-ED3C524F6BCD}">
  <sheetPr>
    <pageSetUpPr fitToPage="1"/>
  </sheetPr>
  <dimension ref="A4:AU55"/>
  <sheetViews>
    <sheetView tabSelected="1" view="pageBreakPreview" topLeftCell="A41" zoomScaleNormal="100" zoomScaleSheetLayoutView="100" workbookViewId="0">
      <selection activeCell="S53" sqref="S53:AF53"/>
    </sheetView>
  </sheetViews>
  <sheetFormatPr defaultColWidth="8.7109375" defaultRowHeight="15" x14ac:dyDescent="0.25"/>
  <cols>
    <col min="1" max="1" width="2.7109375" customWidth="1"/>
    <col min="3" max="14" width="9.28515625" hidden="1" customWidth="1"/>
    <col min="15" max="16" width="9.42578125" hidden="1" customWidth="1"/>
    <col min="17" max="19" width="9.7109375" hidden="1" customWidth="1"/>
    <col min="20" max="20" width="9.7109375" customWidth="1"/>
    <col min="21" max="21" width="10.7109375" hidden="1" customWidth="1"/>
    <col min="22" max="22" width="12.5703125" hidden="1" customWidth="1"/>
    <col min="23" max="23" width="9.5703125" customWidth="1"/>
    <col min="24" max="24" width="11.42578125" customWidth="1"/>
    <col min="25" max="25" width="11.140625" customWidth="1"/>
    <col min="26" max="26" width="10.5703125" customWidth="1"/>
    <col min="27" max="27" width="7.5703125" customWidth="1"/>
    <col min="28" max="28" width="10" customWidth="1"/>
    <col min="31" max="31" width="8.28515625" customWidth="1"/>
    <col min="32" max="32" width="8.7109375" customWidth="1"/>
    <col min="33" max="33" width="5.42578125" hidden="1" customWidth="1"/>
    <col min="34" max="38" width="9.28515625" hidden="1" customWidth="1"/>
    <col min="39" max="40" width="10.28515625" hidden="1" customWidth="1"/>
    <col min="41" max="42" width="10.7109375" hidden="1" customWidth="1"/>
    <col min="43" max="44" width="10.28515625" hidden="1" customWidth="1"/>
    <col min="45" max="45" width="8.7109375" hidden="1" customWidth="1"/>
    <col min="46" max="46" width="0" hidden="1" customWidth="1"/>
    <col min="47" max="47" width="4.28515625" hidden="1" customWidth="1"/>
    <col min="263" max="263" width="4.28515625" customWidth="1"/>
    <col min="265" max="278" width="0" hidden="1" customWidth="1"/>
    <col min="279" max="282" width="9.7109375" customWidth="1"/>
    <col min="287" max="300" width="0" hidden="1" customWidth="1"/>
    <col min="519" max="519" width="4.28515625" customWidth="1"/>
    <col min="521" max="534" width="0" hidden="1" customWidth="1"/>
    <col min="535" max="538" width="9.7109375" customWidth="1"/>
    <col min="543" max="556" width="0" hidden="1" customWidth="1"/>
    <col min="775" max="775" width="4.28515625" customWidth="1"/>
    <col min="777" max="790" width="0" hidden="1" customWidth="1"/>
    <col min="791" max="794" width="9.7109375" customWidth="1"/>
    <col min="799" max="812" width="0" hidden="1" customWidth="1"/>
    <col min="1031" max="1031" width="4.28515625" customWidth="1"/>
    <col min="1033" max="1046" width="0" hidden="1" customWidth="1"/>
    <col min="1047" max="1050" width="9.7109375" customWidth="1"/>
    <col min="1055" max="1068" width="0" hidden="1" customWidth="1"/>
    <col min="1287" max="1287" width="4.28515625" customWidth="1"/>
    <col min="1289" max="1302" width="0" hidden="1" customWidth="1"/>
    <col min="1303" max="1306" width="9.7109375" customWidth="1"/>
    <col min="1311" max="1324" width="0" hidden="1" customWidth="1"/>
    <col min="1543" max="1543" width="4.28515625" customWidth="1"/>
    <col min="1545" max="1558" width="0" hidden="1" customWidth="1"/>
    <col min="1559" max="1562" width="9.7109375" customWidth="1"/>
    <col min="1567" max="1580" width="0" hidden="1" customWidth="1"/>
    <col min="1799" max="1799" width="4.28515625" customWidth="1"/>
    <col min="1801" max="1814" width="0" hidden="1" customWidth="1"/>
    <col min="1815" max="1818" width="9.7109375" customWidth="1"/>
    <col min="1823" max="1836" width="0" hidden="1" customWidth="1"/>
    <col min="2055" max="2055" width="4.28515625" customWidth="1"/>
    <col min="2057" max="2070" width="0" hidden="1" customWidth="1"/>
    <col min="2071" max="2074" width="9.7109375" customWidth="1"/>
    <col min="2079" max="2092" width="0" hidden="1" customWidth="1"/>
    <col min="2311" max="2311" width="4.28515625" customWidth="1"/>
    <col min="2313" max="2326" width="0" hidden="1" customWidth="1"/>
    <col min="2327" max="2330" width="9.7109375" customWidth="1"/>
    <col min="2335" max="2348" width="0" hidden="1" customWidth="1"/>
    <col min="2567" max="2567" width="4.28515625" customWidth="1"/>
    <col min="2569" max="2582" width="0" hidden="1" customWidth="1"/>
    <col min="2583" max="2586" width="9.7109375" customWidth="1"/>
    <col min="2591" max="2604" width="0" hidden="1" customWidth="1"/>
    <col min="2823" max="2823" width="4.28515625" customWidth="1"/>
    <col min="2825" max="2838" width="0" hidden="1" customWidth="1"/>
    <col min="2839" max="2842" width="9.7109375" customWidth="1"/>
    <col min="2847" max="2860" width="0" hidden="1" customWidth="1"/>
    <col min="3079" max="3079" width="4.28515625" customWidth="1"/>
    <col min="3081" max="3094" width="0" hidden="1" customWidth="1"/>
    <col min="3095" max="3098" width="9.7109375" customWidth="1"/>
    <col min="3103" max="3116" width="0" hidden="1" customWidth="1"/>
    <col min="3335" max="3335" width="4.28515625" customWidth="1"/>
    <col min="3337" max="3350" width="0" hidden="1" customWidth="1"/>
    <col min="3351" max="3354" width="9.7109375" customWidth="1"/>
    <col min="3359" max="3372" width="0" hidden="1" customWidth="1"/>
    <col min="3591" max="3591" width="4.28515625" customWidth="1"/>
    <col min="3593" max="3606" width="0" hidden="1" customWidth="1"/>
    <col min="3607" max="3610" width="9.7109375" customWidth="1"/>
    <col min="3615" max="3628" width="0" hidden="1" customWidth="1"/>
    <col min="3847" max="3847" width="4.28515625" customWidth="1"/>
    <col min="3849" max="3862" width="0" hidden="1" customWidth="1"/>
    <col min="3863" max="3866" width="9.7109375" customWidth="1"/>
    <col min="3871" max="3884" width="0" hidden="1" customWidth="1"/>
    <col min="4103" max="4103" width="4.28515625" customWidth="1"/>
    <col min="4105" max="4118" width="0" hidden="1" customWidth="1"/>
    <col min="4119" max="4122" width="9.7109375" customWidth="1"/>
    <col min="4127" max="4140" width="0" hidden="1" customWidth="1"/>
    <col min="4359" max="4359" width="4.28515625" customWidth="1"/>
    <col min="4361" max="4374" width="0" hidden="1" customWidth="1"/>
    <col min="4375" max="4378" width="9.7109375" customWidth="1"/>
    <col min="4383" max="4396" width="0" hidden="1" customWidth="1"/>
    <col min="4615" max="4615" width="4.28515625" customWidth="1"/>
    <col min="4617" max="4630" width="0" hidden="1" customWidth="1"/>
    <col min="4631" max="4634" width="9.7109375" customWidth="1"/>
    <col min="4639" max="4652" width="0" hidden="1" customWidth="1"/>
    <col min="4871" max="4871" width="4.28515625" customWidth="1"/>
    <col min="4873" max="4886" width="0" hidden="1" customWidth="1"/>
    <col min="4887" max="4890" width="9.7109375" customWidth="1"/>
    <col min="4895" max="4908" width="0" hidden="1" customWidth="1"/>
    <col min="5127" max="5127" width="4.28515625" customWidth="1"/>
    <col min="5129" max="5142" width="0" hidden="1" customWidth="1"/>
    <col min="5143" max="5146" width="9.7109375" customWidth="1"/>
    <col min="5151" max="5164" width="0" hidden="1" customWidth="1"/>
    <col min="5383" max="5383" width="4.28515625" customWidth="1"/>
    <col min="5385" max="5398" width="0" hidden="1" customWidth="1"/>
    <col min="5399" max="5402" width="9.7109375" customWidth="1"/>
    <col min="5407" max="5420" width="0" hidden="1" customWidth="1"/>
    <col min="5639" max="5639" width="4.28515625" customWidth="1"/>
    <col min="5641" max="5654" width="0" hidden="1" customWidth="1"/>
    <col min="5655" max="5658" width="9.7109375" customWidth="1"/>
    <col min="5663" max="5676" width="0" hidden="1" customWidth="1"/>
    <col min="5895" max="5895" width="4.28515625" customWidth="1"/>
    <col min="5897" max="5910" width="0" hidden="1" customWidth="1"/>
    <col min="5911" max="5914" width="9.7109375" customWidth="1"/>
    <col min="5919" max="5932" width="0" hidden="1" customWidth="1"/>
    <col min="6151" max="6151" width="4.28515625" customWidth="1"/>
    <col min="6153" max="6166" width="0" hidden="1" customWidth="1"/>
    <col min="6167" max="6170" width="9.7109375" customWidth="1"/>
    <col min="6175" max="6188" width="0" hidden="1" customWidth="1"/>
    <col min="6407" max="6407" width="4.28515625" customWidth="1"/>
    <col min="6409" max="6422" width="0" hidden="1" customWidth="1"/>
    <col min="6423" max="6426" width="9.7109375" customWidth="1"/>
    <col min="6431" max="6444" width="0" hidden="1" customWidth="1"/>
    <col min="6663" max="6663" width="4.28515625" customWidth="1"/>
    <col min="6665" max="6678" width="0" hidden="1" customWidth="1"/>
    <col min="6679" max="6682" width="9.7109375" customWidth="1"/>
    <col min="6687" max="6700" width="0" hidden="1" customWidth="1"/>
    <col min="6919" max="6919" width="4.28515625" customWidth="1"/>
    <col min="6921" max="6934" width="0" hidden="1" customWidth="1"/>
    <col min="6935" max="6938" width="9.7109375" customWidth="1"/>
    <col min="6943" max="6956" width="0" hidden="1" customWidth="1"/>
    <col min="7175" max="7175" width="4.28515625" customWidth="1"/>
    <col min="7177" max="7190" width="0" hidden="1" customWidth="1"/>
    <col min="7191" max="7194" width="9.7109375" customWidth="1"/>
    <col min="7199" max="7212" width="0" hidden="1" customWidth="1"/>
    <col min="7431" max="7431" width="4.28515625" customWidth="1"/>
    <col min="7433" max="7446" width="0" hidden="1" customWidth="1"/>
    <col min="7447" max="7450" width="9.7109375" customWidth="1"/>
    <col min="7455" max="7468" width="0" hidden="1" customWidth="1"/>
    <col min="7687" max="7687" width="4.28515625" customWidth="1"/>
    <col min="7689" max="7702" width="0" hidden="1" customWidth="1"/>
    <col min="7703" max="7706" width="9.7109375" customWidth="1"/>
    <col min="7711" max="7724" width="0" hidden="1" customWidth="1"/>
    <col min="7943" max="7943" width="4.28515625" customWidth="1"/>
    <col min="7945" max="7958" width="0" hidden="1" customWidth="1"/>
    <col min="7959" max="7962" width="9.7109375" customWidth="1"/>
    <col min="7967" max="7980" width="0" hidden="1" customWidth="1"/>
    <col min="8199" max="8199" width="4.28515625" customWidth="1"/>
    <col min="8201" max="8214" width="0" hidden="1" customWidth="1"/>
    <col min="8215" max="8218" width="9.7109375" customWidth="1"/>
    <col min="8223" max="8236" width="0" hidden="1" customWidth="1"/>
    <col min="8455" max="8455" width="4.28515625" customWidth="1"/>
    <col min="8457" max="8470" width="0" hidden="1" customWidth="1"/>
    <col min="8471" max="8474" width="9.7109375" customWidth="1"/>
    <col min="8479" max="8492" width="0" hidden="1" customWidth="1"/>
    <col min="8711" max="8711" width="4.28515625" customWidth="1"/>
    <col min="8713" max="8726" width="0" hidden="1" customWidth="1"/>
    <col min="8727" max="8730" width="9.7109375" customWidth="1"/>
    <col min="8735" max="8748" width="0" hidden="1" customWidth="1"/>
    <col min="8967" max="8967" width="4.28515625" customWidth="1"/>
    <col min="8969" max="8982" width="0" hidden="1" customWidth="1"/>
    <col min="8983" max="8986" width="9.7109375" customWidth="1"/>
    <col min="8991" max="9004" width="0" hidden="1" customWidth="1"/>
    <col min="9223" max="9223" width="4.28515625" customWidth="1"/>
    <col min="9225" max="9238" width="0" hidden="1" customWidth="1"/>
    <col min="9239" max="9242" width="9.7109375" customWidth="1"/>
    <col min="9247" max="9260" width="0" hidden="1" customWidth="1"/>
    <col min="9479" max="9479" width="4.28515625" customWidth="1"/>
    <col min="9481" max="9494" width="0" hidden="1" customWidth="1"/>
    <col min="9495" max="9498" width="9.7109375" customWidth="1"/>
    <col min="9503" max="9516" width="0" hidden="1" customWidth="1"/>
    <col min="9735" max="9735" width="4.28515625" customWidth="1"/>
    <col min="9737" max="9750" width="0" hidden="1" customWidth="1"/>
    <col min="9751" max="9754" width="9.7109375" customWidth="1"/>
    <col min="9759" max="9772" width="0" hidden="1" customWidth="1"/>
    <col min="9991" max="9991" width="4.28515625" customWidth="1"/>
    <col min="9993" max="10006" width="0" hidden="1" customWidth="1"/>
    <col min="10007" max="10010" width="9.7109375" customWidth="1"/>
    <col min="10015" max="10028" width="0" hidden="1" customWidth="1"/>
    <col min="10247" max="10247" width="4.28515625" customWidth="1"/>
    <col min="10249" max="10262" width="0" hidden="1" customWidth="1"/>
    <col min="10263" max="10266" width="9.7109375" customWidth="1"/>
    <col min="10271" max="10284" width="0" hidden="1" customWidth="1"/>
    <col min="10503" max="10503" width="4.28515625" customWidth="1"/>
    <col min="10505" max="10518" width="0" hidden="1" customWidth="1"/>
    <col min="10519" max="10522" width="9.7109375" customWidth="1"/>
    <col min="10527" max="10540" width="0" hidden="1" customWidth="1"/>
    <col min="10759" max="10759" width="4.28515625" customWidth="1"/>
    <col min="10761" max="10774" width="0" hidden="1" customWidth="1"/>
    <col min="10775" max="10778" width="9.7109375" customWidth="1"/>
    <col min="10783" max="10796" width="0" hidden="1" customWidth="1"/>
    <col min="11015" max="11015" width="4.28515625" customWidth="1"/>
    <col min="11017" max="11030" width="0" hidden="1" customWidth="1"/>
    <col min="11031" max="11034" width="9.7109375" customWidth="1"/>
    <col min="11039" max="11052" width="0" hidden="1" customWidth="1"/>
    <col min="11271" max="11271" width="4.28515625" customWidth="1"/>
    <col min="11273" max="11286" width="0" hidden="1" customWidth="1"/>
    <col min="11287" max="11290" width="9.7109375" customWidth="1"/>
    <col min="11295" max="11308" width="0" hidden="1" customWidth="1"/>
    <col min="11527" max="11527" width="4.28515625" customWidth="1"/>
    <col min="11529" max="11542" width="0" hidden="1" customWidth="1"/>
    <col min="11543" max="11546" width="9.7109375" customWidth="1"/>
    <col min="11551" max="11564" width="0" hidden="1" customWidth="1"/>
    <col min="11783" max="11783" width="4.28515625" customWidth="1"/>
    <col min="11785" max="11798" width="0" hidden="1" customWidth="1"/>
    <col min="11799" max="11802" width="9.7109375" customWidth="1"/>
    <col min="11807" max="11820" width="0" hidden="1" customWidth="1"/>
    <col min="12039" max="12039" width="4.28515625" customWidth="1"/>
    <col min="12041" max="12054" width="0" hidden="1" customWidth="1"/>
    <col min="12055" max="12058" width="9.7109375" customWidth="1"/>
    <col min="12063" max="12076" width="0" hidden="1" customWidth="1"/>
    <col min="12295" max="12295" width="4.28515625" customWidth="1"/>
    <col min="12297" max="12310" width="0" hidden="1" customWidth="1"/>
    <col min="12311" max="12314" width="9.7109375" customWidth="1"/>
    <col min="12319" max="12332" width="0" hidden="1" customWidth="1"/>
    <col min="12551" max="12551" width="4.28515625" customWidth="1"/>
    <col min="12553" max="12566" width="0" hidden="1" customWidth="1"/>
    <col min="12567" max="12570" width="9.7109375" customWidth="1"/>
    <col min="12575" max="12588" width="0" hidden="1" customWidth="1"/>
    <col min="12807" max="12807" width="4.28515625" customWidth="1"/>
    <col min="12809" max="12822" width="0" hidden="1" customWidth="1"/>
    <col min="12823" max="12826" width="9.7109375" customWidth="1"/>
    <col min="12831" max="12844" width="0" hidden="1" customWidth="1"/>
    <col min="13063" max="13063" width="4.28515625" customWidth="1"/>
    <col min="13065" max="13078" width="0" hidden="1" customWidth="1"/>
    <col min="13079" max="13082" width="9.7109375" customWidth="1"/>
    <col min="13087" max="13100" width="0" hidden="1" customWidth="1"/>
    <col min="13319" max="13319" width="4.28515625" customWidth="1"/>
    <col min="13321" max="13334" width="0" hidden="1" customWidth="1"/>
    <col min="13335" max="13338" width="9.7109375" customWidth="1"/>
    <col min="13343" max="13356" width="0" hidden="1" customWidth="1"/>
    <col min="13575" max="13575" width="4.28515625" customWidth="1"/>
    <col min="13577" max="13590" width="0" hidden="1" customWidth="1"/>
    <col min="13591" max="13594" width="9.7109375" customWidth="1"/>
    <col min="13599" max="13612" width="0" hidden="1" customWidth="1"/>
    <col min="13831" max="13831" width="4.28515625" customWidth="1"/>
    <col min="13833" max="13846" width="0" hidden="1" customWidth="1"/>
    <col min="13847" max="13850" width="9.7109375" customWidth="1"/>
    <col min="13855" max="13868" width="0" hidden="1" customWidth="1"/>
    <col min="14087" max="14087" width="4.28515625" customWidth="1"/>
    <col min="14089" max="14102" width="0" hidden="1" customWidth="1"/>
    <col min="14103" max="14106" width="9.7109375" customWidth="1"/>
    <col min="14111" max="14124" width="0" hidden="1" customWidth="1"/>
    <col min="14343" max="14343" width="4.28515625" customWidth="1"/>
    <col min="14345" max="14358" width="0" hidden="1" customWidth="1"/>
    <col min="14359" max="14362" width="9.7109375" customWidth="1"/>
    <col min="14367" max="14380" width="0" hidden="1" customWidth="1"/>
    <col min="14599" max="14599" width="4.28515625" customWidth="1"/>
    <col min="14601" max="14614" width="0" hidden="1" customWidth="1"/>
    <col min="14615" max="14618" width="9.7109375" customWidth="1"/>
    <col min="14623" max="14636" width="0" hidden="1" customWidth="1"/>
    <col min="14855" max="14855" width="4.28515625" customWidth="1"/>
    <col min="14857" max="14870" width="0" hidden="1" customWidth="1"/>
    <col min="14871" max="14874" width="9.7109375" customWidth="1"/>
    <col min="14879" max="14892" width="0" hidden="1" customWidth="1"/>
    <col min="15111" max="15111" width="4.28515625" customWidth="1"/>
    <col min="15113" max="15126" width="0" hidden="1" customWidth="1"/>
    <col min="15127" max="15130" width="9.7109375" customWidth="1"/>
    <col min="15135" max="15148" width="0" hidden="1" customWidth="1"/>
    <col min="15367" max="15367" width="4.28515625" customWidth="1"/>
    <col min="15369" max="15382" width="0" hidden="1" customWidth="1"/>
    <col min="15383" max="15386" width="9.7109375" customWidth="1"/>
    <col min="15391" max="15404" width="0" hidden="1" customWidth="1"/>
    <col min="15623" max="15623" width="4.28515625" customWidth="1"/>
    <col min="15625" max="15638" width="0" hidden="1" customWidth="1"/>
    <col min="15639" max="15642" width="9.7109375" customWidth="1"/>
    <col min="15647" max="15660" width="0" hidden="1" customWidth="1"/>
    <col min="15879" max="15879" width="4.28515625" customWidth="1"/>
    <col min="15881" max="15894" width="0" hidden="1" customWidth="1"/>
    <col min="15895" max="15898" width="9.7109375" customWidth="1"/>
    <col min="15903" max="15916" width="0" hidden="1" customWidth="1"/>
    <col min="16135" max="16135" width="4.28515625" customWidth="1"/>
    <col min="16137" max="16150" width="0" hidden="1" customWidth="1"/>
    <col min="16151" max="16154" width="9.7109375" customWidth="1"/>
    <col min="16159" max="16172" width="0" hidden="1" customWidth="1"/>
  </cols>
  <sheetData>
    <row r="4" spans="2:45" x14ac:dyDescent="0.25">
      <c r="B4" s="120" t="s">
        <v>0</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row>
    <row r="5" spans="2:45" ht="15.75" thickBot="1" x14ac:dyDescent="0.3">
      <c r="B5" s="1"/>
      <c r="C5" s="1"/>
      <c r="D5" s="1"/>
      <c r="E5" s="1"/>
      <c r="F5" s="1"/>
      <c r="G5" s="1"/>
      <c r="H5" s="1"/>
      <c r="I5" s="1"/>
      <c r="J5" s="1"/>
      <c r="K5" s="1"/>
      <c r="L5" s="1"/>
      <c r="M5" s="1"/>
      <c r="N5" s="1"/>
      <c r="O5" s="1"/>
      <c r="P5" s="1"/>
      <c r="Q5" s="1"/>
      <c r="R5" s="1"/>
      <c r="S5" s="1"/>
      <c r="T5" s="104"/>
    </row>
    <row r="6" spans="2:45" ht="69.599999999999994" customHeight="1" thickBot="1" x14ac:dyDescent="0.3">
      <c r="B6" s="84" t="s">
        <v>1</v>
      </c>
      <c r="C6" s="84" t="s">
        <v>2</v>
      </c>
      <c r="D6" s="84" t="s">
        <v>3</v>
      </c>
      <c r="E6" s="84" t="s">
        <v>4</v>
      </c>
      <c r="F6" s="84" t="s">
        <v>5</v>
      </c>
      <c r="G6" s="84" t="s">
        <v>6</v>
      </c>
      <c r="H6" s="84" t="s">
        <v>7</v>
      </c>
      <c r="I6" s="84" t="s">
        <v>8</v>
      </c>
      <c r="J6" s="84" t="s">
        <v>9</v>
      </c>
      <c r="K6" s="84" t="s">
        <v>10</v>
      </c>
      <c r="L6" s="84" t="s">
        <v>11</v>
      </c>
      <c r="M6" s="84" t="s">
        <v>12</v>
      </c>
      <c r="N6" s="84" t="s">
        <v>13</v>
      </c>
      <c r="O6" s="84" t="s">
        <v>14</v>
      </c>
      <c r="P6" s="84" t="s">
        <v>15</v>
      </c>
      <c r="Q6" s="84" t="s">
        <v>16</v>
      </c>
      <c r="R6" s="84" t="s">
        <v>17</v>
      </c>
      <c r="S6" s="84" t="s">
        <v>18</v>
      </c>
      <c r="T6" s="105" t="s">
        <v>19</v>
      </c>
      <c r="U6" s="82" t="s">
        <v>56</v>
      </c>
      <c r="V6" s="83" t="s">
        <v>62</v>
      </c>
      <c r="W6" s="82" t="s">
        <v>57</v>
      </c>
      <c r="X6" s="83" t="s">
        <v>61</v>
      </c>
      <c r="Y6" s="82" t="s">
        <v>63</v>
      </c>
      <c r="Z6" s="82" t="s">
        <v>65</v>
      </c>
      <c r="AA6" s="82" t="s">
        <v>69</v>
      </c>
      <c r="AB6" s="82" t="s">
        <v>67</v>
      </c>
      <c r="AC6" s="82" t="s">
        <v>68</v>
      </c>
      <c r="AD6" s="82" t="s">
        <v>70</v>
      </c>
      <c r="AE6" s="82" t="s">
        <v>22</v>
      </c>
      <c r="AF6" s="81" t="s">
        <v>23</v>
      </c>
      <c r="AI6" t="s">
        <v>24</v>
      </c>
      <c r="AK6" s="121" t="s">
        <v>25</v>
      </c>
      <c r="AL6" s="121"/>
      <c r="AN6" t="s">
        <v>26</v>
      </c>
      <c r="AO6" t="s">
        <v>27</v>
      </c>
      <c r="AQ6" s="5" t="s">
        <v>28</v>
      </c>
      <c r="AR6" s="5" t="s">
        <v>29</v>
      </c>
      <c r="AS6" s="5" t="s">
        <v>30</v>
      </c>
    </row>
    <row r="7" spans="2:45" ht="54.75" customHeight="1" x14ac:dyDescent="0.25">
      <c r="B7" s="6"/>
      <c r="C7" s="6"/>
      <c r="D7" s="7">
        <f t="shared" ref="D7:J7" si="0">(D8/C8)-100%</f>
        <v>2.9997529033852333E-2</v>
      </c>
      <c r="E7" s="7">
        <f t="shared" si="0"/>
        <v>9.9798483830726425E-3</v>
      </c>
      <c r="F7" s="7">
        <f t="shared" si="0"/>
        <v>3.0023752969121187E-2</v>
      </c>
      <c r="G7" s="7">
        <f t="shared" si="0"/>
        <v>2.9978784244995893E-2</v>
      </c>
      <c r="H7" s="7">
        <f t="shared" si="0"/>
        <v>5.0017911517105551E-2</v>
      </c>
      <c r="I7" s="7">
        <f t="shared" si="0"/>
        <v>4.9999999999998934E-3</v>
      </c>
      <c r="J7" s="7">
        <f t="shared" si="0"/>
        <v>4.0207932999083429E-3</v>
      </c>
      <c r="K7" s="8">
        <v>150</v>
      </c>
      <c r="L7" s="7">
        <v>0.01</v>
      </c>
      <c r="M7" s="7">
        <v>0.01</v>
      </c>
      <c r="N7" s="7">
        <v>0.01</v>
      </c>
      <c r="O7" s="7">
        <v>1.0999999999999999E-2</v>
      </c>
      <c r="P7" s="7">
        <v>1.7000000000000001E-2</v>
      </c>
      <c r="Q7" s="7">
        <v>0.02</v>
      </c>
      <c r="R7" s="7">
        <v>1.7999999999999999E-2</v>
      </c>
      <c r="S7" s="7">
        <v>1.4999999999999999E-2</v>
      </c>
      <c r="T7" s="7">
        <v>0.03</v>
      </c>
      <c r="U7" s="80">
        <v>0.02</v>
      </c>
      <c r="V7" s="79" t="s">
        <v>55</v>
      </c>
      <c r="W7" s="98" t="s">
        <v>58</v>
      </c>
      <c r="X7" s="7">
        <v>0.02</v>
      </c>
      <c r="Y7" s="101" t="s">
        <v>59</v>
      </c>
      <c r="Z7" s="101" t="s">
        <v>66</v>
      </c>
      <c r="AA7" s="9"/>
      <c r="AB7" s="10"/>
      <c r="AC7" s="10"/>
      <c r="AD7" s="11"/>
      <c r="AE7" s="11"/>
      <c r="AF7" s="12"/>
      <c r="AI7" s="13">
        <v>43678</v>
      </c>
      <c r="AJ7" s="13">
        <v>44409</v>
      </c>
      <c r="AK7" s="121"/>
      <c r="AL7" s="121"/>
      <c r="AN7" s="13">
        <v>43678</v>
      </c>
      <c r="AO7" s="13">
        <v>44409</v>
      </c>
    </row>
    <row r="8" spans="2:45" x14ac:dyDescent="0.25">
      <c r="B8" s="14">
        <v>22</v>
      </c>
      <c r="C8" s="15">
        <v>20235</v>
      </c>
      <c r="D8" s="15">
        <v>20842</v>
      </c>
      <c r="E8" s="15">
        <v>21050</v>
      </c>
      <c r="F8" s="15">
        <v>21682</v>
      </c>
      <c r="G8" s="15">
        <v>22332</v>
      </c>
      <c r="H8" s="15">
        <v>23449</v>
      </c>
      <c r="I8" s="15">
        <f t="shared" ref="I8:I19" si="1">SUM(H8*100.5%)</f>
        <v>23566.244999999999</v>
      </c>
      <c r="J8" s="15">
        <v>23661</v>
      </c>
      <c r="K8" s="15">
        <f t="shared" ref="K8:K44" si="2">SUM(J8+150)</f>
        <v>23811</v>
      </c>
      <c r="L8" s="15">
        <f>SUM(K8*101%)</f>
        <v>24049.11</v>
      </c>
      <c r="M8" s="15">
        <v>24289</v>
      </c>
      <c r="N8" s="15">
        <v>25022.5278</v>
      </c>
      <c r="O8" s="15">
        <v>25297.775605799998</v>
      </c>
      <c r="P8" s="15">
        <v>25727.837791098595</v>
      </c>
      <c r="Q8" s="15">
        <v>26243</v>
      </c>
      <c r="R8" s="15">
        <f t="shared" ref="R8:R13" si="3">SUM(Q8*1.018)</f>
        <v>26715.374</v>
      </c>
      <c r="S8" s="15">
        <f t="shared" ref="S8:S20" si="4">R8*1.015</f>
        <v>27116.104609999999</v>
      </c>
      <c r="T8" s="15">
        <v>27929</v>
      </c>
      <c r="U8" s="78">
        <f t="shared" ref="U8:U44" si="5">(ROUND(T8,0)/100)*2</f>
        <v>558.58000000000004</v>
      </c>
      <c r="V8" s="15">
        <f t="shared" ref="V8:V44" si="6">ROUND(T8,0)+U8</f>
        <v>28487.58</v>
      </c>
      <c r="W8" s="99">
        <v>28929</v>
      </c>
      <c r="X8" s="15">
        <f>(ROUND(W8,0)/100)*2</f>
        <v>578.58000000000004</v>
      </c>
      <c r="Y8" s="15">
        <f>ROUND(W8,0)+X8</f>
        <v>29507.58</v>
      </c>
      <c r="Z8" s="15">
        <v>29605</v>
      </c>
      <c r="AA8" s="16" t="s">
        <v>31</v>
      </c>
      <c r="AB8" s="108"/>
      <c r="AC8" s="17"/>
      <c r="AD8" s="17"/>
      <c r="AE8" s="17"/>
      <c r="AF8" s="17"/>
      <c r="AG8" s="18"/>
      <c r="AH8" s="19">
        <v>22</v>
      </c>
      <c r="AI8" s="20">
        <v>26715</v>
      </c>
      <c r="AJ8" s="20">
        <v>27115.66827838781</v>
      </c>
      <c r="AK8" s="21">
        <f t="shared" ref="AK8:AK37" si="7">SUM(AJ8-R8)</f>
        <v>400.29427838780975</v>
      </c>
      <c r="AM8" s="22">
        <v>22</v>
      </c>
      <c r="AN8" s="23">
        <v>26715.374</v>
      </c>
      <c r="AO8" s="23">
        <v>27116</v>
      </c>
      <c r="AP8" s="21">
        <f t="shared" ref="AP8:AP37" si="8">SUM(AO8-R8)</f>
        <v>400.6260000000002</v>
      </c>
      <c r="AQ8" s="24">
        <f>SUM(AO8-S8)</f>
        <v>-0.10460999999850173</v>
      </c>
      <c r="AR8" s="25">
        <f t="shared" ref="AR8:AR44" si="9">SUM(R8*1.015)</f>
        <v>27116.104609999999</v>
      </c>
      <c r="AS8" s="25">
        <f t="shared" ref="AS8:AS37" si="10">SUM(AR8-AO8)</f>
        <v>0.10460999999850173</v>
      </c>
    </row>
    <row r="9" spans="2:45" x14ac:dyDescent="0.25">
      <c r="B9" s="14">
        <v>23</v>
      </c>
      <c r="C9" s="15">
        <v>20842</v>
      </c>
      <c r="D9" s="15">
        <v>21467</v>
      </c>
      <c r="E9" s="15">
        <v>21682</v>
      </c>
      <c r="F9" s="15">
        <v>22332</v>
      </c>
      <c r="G9" s="15">
        <v>23002</v>
      </c>
      <c r="H9" s="15">
        <v>24152</v>
      </c>
      <c r="I9" s="15">
        <f t="shared" si="1"/>
        <v>24272.76</v>
      </c>
      <c r="J9" s="15">
        <v>24370</v>
      </c>
      <c r="K9" s="15">
        <f t="shared" si="2"/>
        <v>24520</v>
      </c>
      <c r="L9" s="15">
        <v>24766</v>
      </c>
      <c r="M9" s="15">
        <v>25013</v>
      </c>
      <c r="N9" s="15">
        <v>25769</v>
      </c>
      <c r="O9" s="15">
        <v>26052.458999999999</v>
      </c>
      <c r="P9" s="15">
        <v>26495.350802999998</v>
      </c>
      <c r="Q9" s="15">
        <v>27025</v>
      </c>
      <c r="R9" s="15">
        <f t="shared" si="3"/>
        <v>27511.45</v>
      </c>
      <c r="S9" s="15">
        <f t="shared" si="4"/>
        <v>27924.121749999998</v>
      </c>
      <c r="T9" s="15">
        <f>SUM(S9*1.03)</f>
        <v>28761.845402499999</v>
      </c>
      <c r="U9" s="78">
        <f t="shared" si="5"/>
        <v>575.24</v>
      </c>
      <c r="V9" s="15">
        <f t="shared" si="6"/>
        <v>29337.24</v>
      </c>
      <c r="W9" s="99">
        <v>29762</v>
      </c>
      <c r="X9" s="15">
        <f t="shared" ref="X9:X44" si="11">(ROUND(W9,0)/100)*2</f>
        <v>595.24</v>
      </c>
      <c r="Y9" s="15">
        <f t="shared" ref="Y9:Y44" si="12">ROUND(W9,0)+X9</f>
        <v>30357.24</v>
      </c>
      <c r="Z9" s="15">
        <v>30487</v>
      </c>
      <c r="AA9" s="89" t="s">
        <v>20</v>
      </c>
      <c r="AB9" s="106" t="s">
        <v>31</v>
      </c>
      <c r="AC9" s="17"/>
      <c r="AD9" s="17"/>
      <c r="AE9" s="17"/>
      <c r="AF9" s="17"/>
      <c r="AG9" s="18"/>
      <c r="AH9" s="19">
        <v>23</v>
      </c>
      <c r="AI9" s="20">
        <v>27511</v>
      </c>
      <c r="AJ9" s="20">
        <v>27923.947112299829</v>
      </c>
      <c r="AK9" s="21">
        <f t="shared" si="7"/>
        <v>412.49711229982859</v>
      </c>
      <c r="AM9" s="22">
        <v>23</v>
      </c>
      <c r="AN9" s="23">
        <v>27511.45</v>
      </c>
      <c r="AO9" s="23">
        <v>27924</v>
      </c>
      <c r="AP9" s="21">
        <f t="shared" si="8"/>
        <v>412.54999999999927</v>
      </c>
      <c r="AQ9" s="27">
        <v>-0.10460999999850173</v>
      </c>
      <c r="AR9" s="25">
        <f t="shared" si="9"/>
        <v>27924.121749999998</v>
      </c>
      <c r="AS9" s="25">
        <f t="shared" si="10"/>
        <v>0.12174999999842839</v>
      </c>
    </row>
    <row r="10" spans="2:45" x14ac:dyDescent="0.25">
      <c r="B10" s="14">
        <v>24</v>
      </c>
      <c r="C10" s="15">
        <v>21467</v>
      </c>
      <c r="D10" s="15">
        <v>22111</v>
      </c>
      <c r="E10" s="15">
        <v>22332</v>
      </c>
      <c r="F10" s="15">
        <v>23002</v>
      </c>
      <c r="G10" s="15">
        <v>23692</v>
      </c>
      <c r="H10" s="15">
        <v>24877</v>
      </c>
      <c r="I10" s="15">
        <f t="shared" si="1"/>
        <v>25001.384999999998</v>
      </c>
      <c r="J10" s="15">
        <v>25101</v>
      </c>
      <c r="K10" s="15">
        <f t="shared" si="2"/>
        <v>25251</v>
      </c>
      <c r="L10" s="15">
        <f>SUM(K10*101%)</f>
        <v>25503.510000000002</v>
      </c>
      <c r="M10" s="15">
        <f>SUM(L10*101%)</f>
        <v>25758.545100000003</v>
      </c>
      <c r="N10" s="15">
        <v>26537</v>
      </c>
      <c r="O10" s="15">
        <v>26828.906999999996</v>
      </c>
      <c r="P10" s="15">
        <v>27284.998418999992</v>
      </c>
      <c r="Q10" s="15">
        <v>27830</v>
      </c>
      <c r="R10" s="15">
        <f t="shared" si="3"/>
        <v>28330.94</v>
      </c>
      <c r="S10" s="15">
        <f t="shared" si="4"/>
        <v>28755.904099999996</v>
      </c>
      <c r="T10" s="15">
        <f>SUM(S10*1.03)</f>
        <v>29618.581222999997</v>
      </c>
      <c r="U10" s="78">
        <f t="shared" si="5"/>
        <v>592.38</v>
      </c>
      <c r="V10" s="15">
        <f t="shared" si="6"/>
        <v>30211.38</v>
      </c>
      <c r="W10" s="99">
        <v>30619</v>
      </c>
      <c r="X10" s="15">
        <f t="shared" si="11"/>
        <v>612.38</v>
      </c>
      <c r="Y10" s="15">
        <f t="shared" si="12"/>
        <v>31231.38</v>
      </c>
      <c r="Z10" s="15">
        <v>31396</v>
      </c>
      <c r="AA10" s="89" t="s">
        <v>20</v>
      </c>
      <c r="AB10" s="89" t="s">
        <v>20</v>
      </c>
      <c r="AC10" s="17"/>
      <c r="AD10" s="17"/>
      <c r="AE10" s="17"/>
      <c r="AF10" s="17"/>
      <c r="AG10" s="18"/>
      <c r="AH10" s="19">
        <v>24</v>
      </c>
      <c r="AI10" s="20">
        <v>28331</v>
      </c>
      <c r="AJ10" s="20">
        <v>28756.194676047799</v>
      </c>
      <c r="AK10" s="21">
        <f t="shared" si="7"/>
        <v>425.25467604779988</v>
      </c>
      <c r="AM10" s="22">
        <v>24</v>
      </c>
      <c r="AN10" s="23">
        <v>28330.94</v>
      </c>
      <c r="AO10" s="23">
        <v>28756</v>
      </c>
      <c r="AP10" s="21">
        <f t="shared" si="8"/>
        <v>425.06000000000131</v>
      </c>
      <c r="AQ10" s="27">
        <v>-0.10460999999850173</v>
      </c>
      <c r="AR10" s="25">
        <f t="shared" si="9"/>
        <v>28755.904099999996</v>
      </c>
      <c r="AS10" s="25">
        <f t="shared" si="10"/>
        <v>-9.5900000003894093E-2</v>
      </c>
    </row>
    <row r="11" spans="2:45" ht="24.75" customHeight="1" x14ac:dyDescent="0.25">
      <c r="B11" s="113">
        <v>25</v>
      </c>
      <c r="C11" s="114">
        <v>22111</v>
      </c>
      <c r="D11" s="114">
        <v>22774</v>
      </c>
      <c r="E11" s="114">
        <v>23002</v>
      </c>
      <c r="F11" s="114">
        <v>23692</v>
      </c>
      <c r="G11" s="114">
        <v>24403</v>
      </c>
      <c r="H11" s="114">
        <v>25623</v>
      </c>
      <c r="I11" s="114">
        <f t="shared" si="1"/>
        <v>25751.114999999998</v>
      </c>
      <c r="J11" s="114">
        <v>25854</v>
      </c>
      <c r="K11" s="114">
        <f t="shared" si="2"/>
        <v>26004</v>
      </c>
      <c r="L11" s="114">
        <f>SUM(K11*101%)</f>
        <v>26264.04</v>
      </c>
      <c r="M11" s="114">
        <f>SUM(L11*101%)</f>
        <v>26526.680400000001</v>
      </c>
      <c r="N11" s="114">
        <v>27327.786148080002</v>
      </c>
      <c r="O11" s="114">
        <v>27629</v>
      </c>
      <c r="P11" s="114">
        <v>28098.692999999996</v>
      </c>
      <c r="Q11" s="114">
        <v>28660</v>
      </c>
      <c r="R11" s="114">
        <f t="shared" si="3"/>
        <v>29175.88</v>
      </c>
      <c r="S11" s="114">
        <f t="shared" si="4"/>
        <v>29613.518199999999</v>
      </c>
      <c r="T11" s="114">
        <f>SUM(S11*1.03)</f>
        <v>30501.923746</v>
      </c>
      <c r="U11" s="115">
        <f t="shared" si="5"/>
        <v>610.04</v>
      </c>
      <c r="V11" s="114">
        <f t="shared" si="6"/>
        <v>31112.04</v>
      </c>
      <c r="W11" s="116">
        <v>31502</v>
      </c>
      <c r="X11" s="114">
        <f t="shared" si="11"/>
        <v>630.04</v>
      </c>
      <c r="Y11" s="114">
        <f t="shared" si="12"/>
        <v>32132.04</v>
      </c>
      <c r="Z11" s="114">
        <v>32332</v>
      </c>
      <c r="AA11" s="112" t="s">
        <v>31</v>
      </c>
      <c r="AB11" s="111" t="s">
        <v>71</v>
      </c>
      <c r="AC11" s="17"/>
      <c r="AD11" s="17"/>
      <c r="AE11" s="17"/>
      <c r="AF11" s="17"/>
      <c r="AG11" s="18"/>
      <c r="AH11" s="19">
        <v>25</v>
      </c>
      <c r="AI11" s="20">
        <v>29176</v>
      </c>
      <c r="AJ11" s="20">
        <v>29613.742565733708</v>
      </c>
      <c r="AK11" s="21">
        <f t="shared" si="7"/>
        <v>437.86256573370702</v>
      </c>
      <c r="AM11" s="22">
        <v>25</v>
      </c>
      <c r="AN11" s="23">
        <v>29175.88</v>
      </c>
      <c r="AO11" s="23">
        <v>29614</v>
      </c>
      <c r="AP11" s="21">
        <f t="shared" si="8"/>
        <v>438.11999999999898</v>
      </c>
      <c r="AQ11" s="27">
        <v>-0.10460999999850173</v>
      </c>
      <c r="AR11" s="25">
        <f t="shared" si="9"/>
        <v>29613.518199999999</v>
      </c>
      <c r="AS11" s="25">
        <f t="shared" si="10"/>
        <v>-0.48180000000138534</v>
      </c>
    </row>
    <row r="12" spans="2:45" ht="15.75" thickBot="1" x14ac:dyDescent="0.3">
      <c r="B12" s="14">
        <v>26</v>
      </c>
      <c r="C12" s="15">
        <v>22774</v>
      </c>
      <c r="D12" s="15">
        <v>23457</v>
      </c>
      <c r="E12" s="15">
        <v>23692</v>
      </c>
      <c r="F12" s="15">
        <v>24403</v>
      </c>
      <c r="G12" s="15">
        <v>25135</v>
      </c>
      <c r="H12" s="15">
        <v>26391</v>
      </c>
      <c r="I12" s="15">
        <f t="shared" si="1"/>
        <v>26522.954999999998</v>
      </c>
      <c r="J12" s="15">
        <v>26629</v>
      </c>
      <c r="K12" s="15">
        <f t="shared" si="2"/>
        <v>26779</v>
      </c>
      <c r="L12" s="15">
        <f>SUM(K12*101%)</f>
        <v>27046.79</v>
      </c>
      <c r="M12" s="15">
        <v>27318</v>
      </c>
      <c r="N12" s="15">
        <v>28143.0036</v>
      </c>
      <c r="O12" s="15">
        <v>28452</v>
      </c>
      <c r="P12" s="15">
        <v>28935.683999999997</v>
      </c>
      <c r="Q12" s="15">
        <v>29515</v>
      </c>
      <c r="R12" s="15">
        <f t="shared" si="3"/>
        <v>30046.27</v>
      </c>
      <c r="S12" s="15">
        <f t="shared" si="4"/>
        <v>30496.964049999999</v>
      </c>
      <c r="T12" s="15">
        <v>31411</v>
      </c>
      <c r="U12" s="78">
        <f t="shared" si="5"/>
        <v>628.22</v>
      </c>
      <c r="V12" s="15">
        <f t="shared" si="6"/>
        <v>32039.22</v>
      </c>
      <c r="W12" s="99">
        <v>32411</v>
      </c>
      <c r="X12" s="15">
        <f t="shared" si="11"/>
        <v>648.22</v>
      </c>
      <c r="Y12" s="15">
        <f t="shared" si="12"/>
        <v>33059.22</v>
      </c>
      <c r="Z12" s="15">
        <v>32982</v>
      </c>
      <c r="AA12" s="90" t="s">
        <v>20</v>
      </c>
      <c r="AB12" s="89" t="s">
        <v>20</v>
      </c>
      <c r="AC12" s="17"/>
      <c r="AD12" s="17"/>
      <c r="AE12" s="17"/>
      <c r="AF12" s="17"/>
      <c r="AG12" s="18"/>
      <c r="AH12" s="19">
        <v>26</v>
      </c>
      <c r="AI12" s="20">
        <v>30046</v>
      </c>
      <c r="AJ12" s="20">
        <v>30496.590781357569</v>
      </c>
      <c r="AK12" s="21">
        <f t="shared" si="7"/>
        <v>450.32078135756819</v>
      </c>
      <c r="AM12" s="22">
        <v>26</v>
      </c>
      <c r="AN12" s="23">
        <v>30046.27</v>
      </c>
      <c r="AO12" s="23">
        <v>30497</v>
      </c>
      <c r="AP12" s="21">
        <f t="shared" si="8"/>
        <v>450.72999999999956</v>
      </c>
      <c r="AQ12" s="27">
        <v>-0.10460999999850173</v>
      </c>
      <c r="AR12" s="25">
        <f t="shared" si="9"/>
        <v>30496.964049999999</v>
      </c>
      <c r="AS12" s="25">
        <f t="shared" si="10"/>
        <v>-3.5950000001321314E-2</v>
      </c>
    </row>
    <row r="13" spans="2:45" ht="16.5" thickTop="1" thickBot="1" x14ac:dyDescent="0.3">
      <c r="B13" s="14">
        <v>27</v>
      </c>
      <c r="C13" s="15">
        <v>23457</v>
      </c>
      <c r="D13" s="15">
        <v>24161</v>
      </c>
      <c r="E13" s="15">
        <v>24402</v>
      </c>
      <c r="F13" s="15">
        <v>25134</v>
      </c>
      <c r="G13" s="15">
        <v>25888</v>
      </c>
      <c r="H13" s="15">
        <v>27183</v>
      </c>
      <c r="I13" s="15">
        <f t="shared" si="1"/>
        <v>27318.914999999997</v>
      </c>
      <c r="J13" s="15">
        <v>27428</v>
      </c>
      <c r="K13" s="15">
        <f t="shared" si="2"/>
        <v>27578</v>
      </c>
      <c r="L13" s="15">
        <f>SUM(K13*101%)</f>
        <v>27853.78</v>
      </c>
      <c r="M13" s="15">
        <f t="shared" ref="M13:M20" si="13">SUM(L13*101%)</f>
        <v>28132.317800000001</v>
      </c>
      <c r="N13" s="15">
        <v>28981.913797560002</v>
      </c>
      <c r="O13" s="15">
        <v>29300.714849333159</v>
      </c>
      <c r="P13" s="15">
        <v>29798.827001771821</v>
      </c>
      <c r="Q13" s="15">
        <v>30395</v>
      </c>
      <c r="R13" s="15">
        <f t="shared" si="3"/>
        <v>30942.11</v>
      </c>
      <c r="S13" s="15">
        <f t="shared" si="4"/>
        <v>31406.241649999996</v>
      </c>
      <c r="T13" s="15">
        <f>SUM(S13*1.03)</f>
        <v>32348.428899499999</v>
      </c>
      <c r="U13" s="78">
        <f t="shared" si="5"/>
        <v>646.96</v>
      </c>
      <c r="V13" s="15">
        <f t="shared" si="6"/>
        <v>32994.959999999999</v>
      </c>
      <c r="W13" s="99">
        <v>33348</v>
      </c>
      <c r="X13" s="15">
        <f t="shared" si="11"/>
        <v>666.96</v>
      </c>
      <c r="Y13" s="15">
        <f t="shared" si="12"/>
        <v>34014.959999999999</v>
      </c>
      <c r="Z13" s="15">
        <v>33966</v>
      </c>
      <c r="AA13" s="89" t="s">
        <v>20</v>
      </c>
      <c r="AB13" s="107" t="s">
        <v>20</v>
      </c>
      <c r="AC13" s="91" t="s">
        <v>21</v>
      </c>
      <c r="AD13" s="109"/>
      <c r="AE13" s="17"/>
      <c r="AF13" s="17"/>
      <c r="AG13" s="18"/>
      <c r="AH13" s="19">
        <v>27</v>
      </c>
      <c r="AI13" s="20">
        <v>30942</v>
      </c>
      <c r="AJ13" s="20">
        <v>31406.070919021349</v>
      </c>
      <c r="AK13" s="21">
        <f t="shared" si="7"/>
        <v>463.96091902134867</v>
      </c>
      <c r="AM13" s="22">
        <v>27</v>
      </c>
      <c r="AN13" s="23">
        <v>30942.11</v>
      </c>
      <c r="AO13" s="23">
        <v>31406</v>
      </c>
      <c r="AP13" s="21">
        <f t="shared" si="8"/>
        <v>463.88999999999942</v>
      </c>
      <c r="AQ13" s="27">
        <v>-0.10460999999850173</v>
      </c>
      <c r="AR13" s="25">
        <f t="shared" si="9"/>
        <v>31406.241649999996</v>
      </c>
      <c r="AS13" s="25">
        <f t="shared" si="10"/>
        <v>0.24164999999629799</v>
      </c>
    </row>
    <row r="14" spans="2:45" ht="15.75" thickTop="1" x14ac:dyDescent="0.25">
      <c r="B14" s="14">
        <v>28</v>
      </c>
      <c r="C14" s="15">
        <v>24161</v>
      </c>
      <c r="D14" s="15">
        <v>24886</v>
      </c>
      <c r="E14" s="15">
        <v>25135</v>
      </c>
      <c r="F14" s="15">
        <v>25889</v>
      </c>
      <c r="G14" s="15">
        <v>26665</v>
      </c>
      <c r="H14" s="15">
        <v>27999</v>
      </c>
      <c r="I14" s="15">
        <f t="shared" si="1"/>
        <v>28138.994999999995</v>
      </c>
      <c r="J14" s="15">
        <v>28251</v>
      </c>
      <c r="K14" s="15">
        <f t="shared" si="2"/>
        <v>28401</v>
      </c>
      <c r="L14" s="15">
        <f>SUM(K14*101%)</f>
        <v>28685.010000000002</v>
      </c>
      <c r="M14" s="15">
        <f t="shared" si="13"/>
        <v>28971.860100000002</v>
      </c>
      <c r="N14" s="15">
        <v>29847</v>
      </c>
      <c r="O14" s="15">
        <v>30175.316999999995</v>
      </c>
      <c r="P14" s="15">
        <v>30688.297388999992</v>
      </c>
      <c r="Q14" s="15">
        <v>31302</v>
      </c>
      <c r="R14" s="15">
        <v>31866</v>
      </c>
      <c r="S14" s="15">
        <f t="shared" si="4"/>
        <v>32343.989999999998</v>
      </c>
      <c r="T14" s="15">
        <f>SUM(S14*1.03)</f>
        <v>33314.309699999998</v>
      </c>
      <c r="U14" s="78">
        <f t="shared" si="5"/>
        <v>666.28</v>
      </c>
      <c r="V14" s="15">
        <f t="shared" si="6"/>
        <v>33980.28</v>
      </c>
      <c r="W14" s="99">
        <v>34314</v>
      </c>
      <c r="X14" s="15">
        <f t="shared" si="11"/>
        <v>686.28</v>
      </c>
      <c r="Y14" s="15">
        <f t="shared" si="12"/>
        <v>35000.28</v>
      </c>
      <c r="Z14" s="15">
        <v>34980</v>
      </c>
      <c r="AA14" s="89" t="s">
        <v>20</v>
      </c>
      <c r="AB14" s="89" t="s">
        <v>20</v>
      </c>
      <c r="AC14" s="28" t="s">
        <v>31</v>
      </c>
      <c r="AD14" s="91" t="s">
        <v>21</v>
      </c>
      <c r="AE14" s="17"/>
      <c r="AF14" s="17"/>
      <c r="AG14" s="18"/>
      <c r="AH14" s="19">
        <v>28</v>
      </c>
      <c r="AI14" s="20">
        <v>31866</v>
      </c>
      <c r="AJ14" s="20">
        <v>32343.514574827055</v>
      </c>
      <c r="AK14" s="21">
        <f t="shared" si="7"/>
        <v>477.51457482705518</v>
      </c>
      <c r="AM14" s="22">
        <v>28</v>
      </c>
      <c r="AN14" s="23">
        <v>31866</v>
      </c>
      <c r="AO14" s="23">
        <v>32344</v>
      </c>
      <c r="AP14" s="21">
        <f t="shared" si="8"/>
        <v>478</v>
      </c>
      <c r="AQ14" s="27">
        <v>-0.10460999999850173</v>
      </c>
      <c r="AR14" s="25">
        <f t="shared" si="9"/>
        <v>32343.989999999998</v>
      </c>
      <c r="AS14" s="25">
        <f t="shared" si="10"/>
        <v>-1.0000000002037268E-2</v>
      </c>
    </row>
    <row r="15" spans="2:45" x14ac:dyDescent="0.25">
      <c r="B15" s="14">
        <v>29</v>
      </c>
      <c r="C15" s="15">
        <v>24886</v>
      </c>
      <c r="D15" s="15">
        <v>25633</v>
      </c>
      <c r="E15" s="15">
        <v>25889</v>
      </c>
      <c r="F15" s="15">
        <v>26666</v>
      </c>
      <c r="G15" s="15">
        <v>27466</v>
      </c>
      <c r="H15" s="15">
        <v>28839</v>
      </c>
      <c r="I15" s="15">
        <f t="shared" si="1"/>
        <v>28983.194999999996</v>
      </c>
      <c r="J15" s="15">
        <v>29099</v>
      </c>
      <c r="K15" s="15">
        <f t="shared" si="2"/>
        <v>29249</v>
      </c>
      <c r="L15" s="15">
        <f>SUM(K15*101%)</f>
        <v>29541.49</v>
      </c>
      <c r="M15" s="15">
        <f t="shared" si="13"/>
        <v>29836.904900000001</v>
      </c>
      <c r="N15" s="15">
        <v>30737.979427980004</v>
      </c>
      <c r="O15" s="15">
        <v>31076.097201687782</v>
      </c>
      <c r="P15" s="15">
        <v>31604.390854116471</v>
      </c>
      <c r="Q15" s="15">
        <v>32236</v>
      </c>
      <c r="R15" s="15">
        <v>32817</v>
      </c>
      <c r="S15" s="15">
        <f t="shared" si="4"/>
        <v>33309.254999999997</v>
      </c>
      <c r="T15" s="15">
        <v>34308</v>
      </c>
      <c r="U15" s="78">
        <f t="shared" si="5"/>
        <v>686.16</v>
      </c>
      <c r="V15" s="15">
        <f t="shared" si="6"/>
        <v>34994.160000000003</v>
      </c>
      <c r="W15" s="99">
        <v>35308</v>
      </c>
      <c r="X15" s="15">
        <f t="shared" si="11"/>
        <v>706.16</v>
      </c>
      <c r="Y15" s="15">
        <f t="shared" si="12"/>
        <v>36014.160000000003</v>
      </c>
      <c r="Z15" s="15">
        <v>36024</v>
      </c>
      <c r="AA15" s="89" t="s">
        <v>20</v>
      </c>
      <c r="AB15" s="89" t="s">
        <v>20</v>
      </c>
      <c r="AC15" s="91" t="s">
        <v>21</v>
      </c>
      <c r="AD15" s="91" t="s">
        <v>21</v>
      </c>
      <c r="AE15" s="17"/>
      <c r="AF15" s="17"/>
      <c r="AG15" s="18"/>
      <c r="AH15" s="19">
        <v>29</v>
      </c>
      <c r="AI15" s="20">
        <v>32817</v>
      </c>
      <c r="AJ15" s="20">
        <v>33308.921748774694</v>
      </c>
      <c r="AK15" s="21">
        <f t="shared" si="7"/>
        <v>491.9217487746937</v>
      </c>
      <c r="AM15" s="22">
        <v>29</v>
      </c>
      <c r="AN15" s="23">
        <v>32817</v>
      </c>
      <c r="AO15" s="23">
        <v>33309</v>
      </c>
      <c r="AP15" s="21">
        <f t="shared" si="8"/>
        <v>492</v>
      </c>
      <c r="AQ15" s="27">
        <v>-0.10460999999850173</v>
      </c>
      <c r="AR15" s="25">
        <f t="shared" si="9"/>
        <v>33309.254999999997</v>
      </c>
      <c r="AS15" s="25">
        <f t="shared" si="10"/>
        <v>0.25499999999738066</v>
      </c>
    </row>
    <row r="16" spans="2:45" x14ac:dyDescent="0.25">
      <c r="B16" s="14">
        <v>30</v>
      </c>
      <c r="C16" s="15">
        <v>25633</v>
      </c>
      <c r="D16" s="15">
        <v>26402</v>
      </c>
      <c r="E16" s="15">
        <v>26666</v>
      </c>
      <c r="F16" s="15">
        <v>27466</v>
      </c>
      <c r="G16" s="15">
        <v>28290</v>
      </c>
      <c r="H16" s="15">
        <v>29704</v>
      </c>
      <c r="I16" s="15">
        <f t="shared" si="1"/>
        <v>29852.519999999997</v>
      </c>
      <c r="J16" s="15">
        <v>29972</v>
      </c>
      <c r="K16" s="15">
        <f t="shared" si="2"/>
        <v>30122</v>
      </c>
      <c r="L16" s="15">
        <v>30424</v>
      </c>
      <c r="M16" s="15">
        <f t="shared" si="13"/>
        <v>30728.240000000002</v>
      </c>
      <c r="N16" s="15">
        <v>31656</v>
      </c>
      <c r="O16" s="15">
        <v>32004.215999999997</v>
      </c>
      <c r="P16" s="15">
        <v>32548.287671999995</v>
      </c>
      <c r="Q16" s="15">
        <v>33199</v>
      </c>
      <c r="R16" s="15">
        <f t="shared" ref="R16:R23" si="14">SUM(Q16*1.018)</f>
        <v>33796.582000000002</v>
      </c>
      <c r="S16" s="15">
        <f t="shared" si="4"/>
        <v>34303.530729999999</v>
      </c>
      <c r="T16" s="15">
        <f>SUM(S16*1.03)</f>
        <v>35332.6366519</v>
      </c>
      <c r="U16" s="78">
        <f t="shared" si="5"/>
        <v>706.66</v>
      </c>
      <c r="V16" s="15">
        <f t="shared" si="6"/>
        <v>36039.660000000003</v>
      </c>
      <c r="W16" s="99">
        <v>36333</v>
      </c>
      <c r="X16" s="15">
        <f t="shared" si="11"/>
        <v>726.66</v>
      </c>
      <c r="Y16" s="15">
        <f t="shared" si="12"/>
        <v>37059.660000000003</v>
      </c>
      <c r="Z16" s="15">
        <v>37099</v>
      </c>
      <c r="AA16" s="89" t="s">
        <v>20</v>
      </c>
      <c r="AB16" s="89" t="s">
        <v>20</v>
      </c>
      <c r="AC16" s="91" t="s">
        <v>21</v>
      </c>
      <c r="AD16" s="91" t="s">
        <v>21</v>
      </c>
      <c r="AE16" s="17"/>
      <c r="AF16" s="17"/>
      <c r="AG16" s="18"/>
      <c r="AH16" s="19">
        <v>30</v>
      </c>
      <c r="AI16" s="20">
        <v>33797</v>
      </c>
      <c r="AJ16" s="20">
        <v>34303.62403696627</v>
      </c>
      <c r="AK16" s="21">
        <f t="shared" si="7"/>
        <v>507.04203696626791</v>
      </c>
      <c r="AM16" s="22">
        <v>30</v>
      </c>
      <c r="AN16" s="23">
        <v>33796.582000000002</v>
      </c>
      <c r="AO16" s="23">
        <v>34304</v>
      </c>
      <c r="AP16" s="21">
        <f t="shared" si="8"/>
        <v>507.41799999999785</v>
      </c>
      <c r="AQ16" s="27">
        <v>-0.10460999999850173</v>
      </c>
      <c r="AR16" s="25">
        <f t="shared" si="9"/>
        <v>34303.530729999999</v>
      </c>
      <c r="AS16" s="25">
        <f t="shared" si="10"/>
        <v>-0.46927000000141561</v>
      </c>
    </row>
    <row r="17" spans="2:45" x14ac:dyDescent="0.25">
      <c r="B17" s="14">
        <v>31</v>
      </c>
      <c r="C17" s="15">
        <v>26401</v>
      </c>
      <c r="D17" s="15">
        <v>27193</v>
      </c>
      <c r="E17" s="15">
        <v>27465</v>
      </c>
      <c r="F17" s="15">
        <v>28289</v>
      </c>
      <c r="G17" s="15">
        <v>29138</v>
      </c>
      <c r="H17" s="15">
        <v>30594</v>
      </c>
      <c r="I17" s="15">
        <f t="shared" si="1"/>
        <v>30746.969999999998</v>
      </c>
      <c r="J17" s="15">
        <v>30870</v>
      </c>
      <c r="K17" s="15">
        <f t="shared" si="2"/>
        <v>31020</v>
      </c>
      <c r="L17" s="15">
        <v>31331</v>
      </c>
      <c r="M17" s="15">
        <f t="shared" si="13"/>
        <v>31644.31</v>
      </c>
      <c r="N17" s="15">
        <v>32599.968162000001</v>
      </c>
      <c r="O17" s="15">
        <v>32958</v>
      </c>
      <c r="P17" s="15">
        <v>33518.286</v>
      </c>
      <c r="Q17" s="15">
        <v>34189</v>
      </c>
      <c r="R17" s="15">
        <f t="shared" si="14"/>
        <v>34804.402000000002</v>
      </c>
      <c r="S17" s="15">
        <f t="shared" si="4"/>
        <v>35326.468029999996</v>
      </c>
      <c r="T17" s="15">
        <f>SUM(S17*1.03)</f>
        <v>36386.262070899997</v>
      </c>
      <c r="U17" s="78">
        <f t="shared" si="5"/>
        <v>727.72</v>
      </c>
      <c r="V17" s="15">
        <f t="shared" si="6"/>
        <v>37113.72</v>
      </c>
      <c r="W17" s="99">
        <v>37386</v>
      </c>
      <c r="X17" s="15">
        <f t="shared" si="11"/>
        <v>747.72</v>
      </c>
      <c r="Y17" s="15">
        <f t="shared" si="12"/>
        <v>38133.72</v>
      </c>
      <c r="Z17" s="15">
        <v>38205</v>
      </c>
      <c r="AA17" s="31"/>
      <c r="AB17" s="89" t="s">
        <v>20</v>
      </c>
      <c r="AC17" s="31" t="s">
        <v>31</v>
      </c>
      <c r="AD17" s="31" t="s">
        <v>31</v>
      </c>
      <c r="AE17" s="17"/>
      <c r="AF17" s="17"/>
      <c r="AG17" s="18"/>
      <c r="AH17" s="19">
        <v>31</v>
      </c>
      <c r="AI17" s="20">
        <v>34804</v>
      </c>
      <c r="AJ17" s="20">
        <v>35326.289843299783</v>
      </c>
      <c r="AK17" s="21">
        <f t="shared" si="7"/>
        <v>521.8878432997808</v>
      </c>
      <c r="AM17" s="22">
        <v>31</v>
      </c>
      <c r="AN17" s="23">
        <v>34804.402000000002</v>
      </c>
      <c r="AO17" s="23">
        <v>35326</v>
      </c>
      <c r="AP17" s="21">
        <f t="shared" si="8"/>
        <v>521.59799999999814</v>
      </c>
      <c r="AQ17" s="27">
        <v>-0.10460999999850173</v>
      </c>
      <c r="AR17" s="25">
        <f t="shared" si="9"/>
        <v>35326.468029999996</v>
      </c>
      <c r="AS17" s="25">
        <f t="shared" si="10"/>
        <v>0.46802999999636086</v>
      </c>
    </row>
    <row r="18" spans="2:45" x14ac:dyDescent="0.25">
      <c r="B18" s="14">
        <v>32</v>
      </c>
      <c r="C18" s="15">
        <v>27194</v>
      </c>
      <c r="D18" s="15">
        <v>28010</v>
      </c>
      <c r="E18" s="15">
        <v>28290</v>
      </c>
      <c r="F18" s="15">
        <v>29139</v>
      </c>
      <c r="G18" s="15">
        <v>30013</v>
      </c>
      <c r="H18" s="15">
        <v>31513</v>
      </c>
      <c r="I18" s="15">
        <f t="shared" si="1"/>
        <v>31670.564999999995</v>
      </c>
      <c r="J18" s="15">
        <v>31798</v>
      </c>
      <c r="K18" s="15">
        <f t="shared" si="2"/>
        <v>31948</v>
      </c>
      <c r="L18" s="15">
        <f>SUM(K18*101%)</f>
        <v>32267.48</v>
      </c>
      <c r="M18" s="15">
        <f t="shared" si="13"/>
        <v>32590.1548</v>
      </c>
      <c r="N18" s="15">
        <v>33574.377474959998</v>
      </c>
      <c r="O18" s="15">
        <v>33943</v>
      </c>
      <c r="P18" s="15">
        <v>34520.030999999995</v>
      </c>
      <c r="Q18" s="15">
        <v>35211</v>
      </c>
      <c r="R18" s="15">
        <f t="shared" si="14"/>
        <v>35844.798000000003</v>
      </c>
      <c r="S18" s="15">
        <f t="shared" si="4"/>
        <v>36382.469969999998</v>
      </c>
      <c r="T18" s="15">
        <f>SUM(S18*1.03)</f>
        <v>37473.944069099998</v>
      </c>
      <c r="U18" s="78">
        <f t="shared" si="5"/>
        <v>749.48</v>
      </c>
      <c r="V18" s="15">
        <f t="shared" si="6"/>
        <v>38223.480000000003</v>
      </c>
      <c r="W18" s="99">
        <v>38474</v>
      </c>
      <c r="X18" s="15">
        <f t="shared" si="11"/>
        <v>769.48</v>
      </c>
      <c r="Y18" s="15">
        <f t="shared" si="12"/>
        <v>39243.480000000003</v>
      </c>
      <c r="Z18" s="15">
        <v>39347</v>
      </c>
      <c r="AA18" s="31"/>
      <c r="AB18" s="31"/>
      <c r="AC18" s="31" t="s">
        <v>31</v>
      </c>
      <c r="AD18" s="31" t="s">
        <v>31</v>
      </c>
      <c r="AE18" s="17"/>
      <c r="AF18" s="17"/>
      <c r="AG18" s="18"/>
      <c r="AH18" s="19">
        <v>32</v>
      </c>
      <c r="AI18" s="20">
        <v>35845</v>
      </c>
      <c r="AJ18" s="20">
        <v>36382.245552183202</v>
      </c>
      <c r="AK18" s="21">
        <f t="shared" si="7"/>
        <v>537.44755218319915</v>
      </c>
      <c r="AM18" s="22">
        <v>32</v>
      </c>
      <c r="AN18" s="23">
        <v>35844.798000000003</v>
      </c>
      <c r="AO18" s="23">
        <v>36382</v>
      </c>
      <c r="AP18" s="21">
        <f t="shared" si="8"/>
        <v>537.2019999999975</v>
      </c>
      <c r="AQ18" s="27">
        <v>-0.10460999999850173</v>
      </c>
      <c r="AR18" s="25">
        <f t="shared" si="9"/>
        <v>36382.469969999998</v>
      </c>
      <c r="AS18" s="25">
        <f t="shared" si="10"/>
        <v>0.46996999999828404</v>
      </c>
    </row>
    <row r="19" spans="2:45" x14ac:dyDescent="0.25">
      <c r="B19" s="14">
        <v>33</v>
      </c>
      <c r="C19" s="15">
        <v>28009</v>
      </c>
      <c r="D19" s="15">
        <v>28849</v>
      </c>
      <c r="E19" s="15">
        <v>29138</v>
      </c>
      <c r="F19" s="15">
        <v>30012</v>
      </c>
      <c r="G19" s="15">
        <v>30912</v>
      </c>
      <c r="H19" s="15">
        <v>32458</v>
      </c>
      <c r="I19" s="15">
        <f t="shared" si="1"/>
        <v>32620.289999999997</v>
      </c>
      <c r="J19" s="15">
        <v>32751</v>
      </c>
      <c r="K19" s="15">
        <f t="shared" si="2"/>
        <v>32901</v>
      </c>
      <c r="L19" s="15">
        <f>SUM(K19*101%)</f>
        <v>33230.01</v>
      </c>
      <c r="M19" s="15">
        <f t="shared" si="13"/>
        <v>33562.310100000002</v>
      </c>
      <c r="N19" s="15">
        <v>34576</v>
      </c>
      <c r="O19" s="15">
        <v>34956.335999999996</v>
      </c>
      <c r="P19" s="15">
        <v>35550.593711999994</v>
      </c>
      <c r="Q19" s="15">
        <v>36261</v>
      </c>
      <c r="R19" s="15">
        <f t="shared" si="14"/>
        <v>36913.698000000004</v>
      </c>
      <c r="S19" s="15">
        <f t="shared" si="4"/>
        <v>37467.403469999997</v>
      </c>
      <c r="T19" s="15">
        <v>38592</v>
      </c>
      <c r="U19" s="78">
        <f t="shared" si="5"/>
        <v>771.84</v>
      </c>
      <c r="V19" s="15">
        <f t="shared" si="6"/>
        <v>39363.839999999997</v>
      </c>
      <c r="W19" s="99">
        <v>39592</v>
      </c>
      <c r="X19" s="15">
        <f t="shared" si="11"/>
        <v>791.84</v>
      </c>
      <c r="Y19" s="15">
        <f t="shared" si="12"/>
        <v>40383.839999999997</v>
      </c>
      <c r="Z19" s="15">
        <v>40521</v>
      </c>
      <c r="AA19" s="85"/>
      <c r="AB19" s="85"/>
      <c r="AC19" s="91" t="s">
        <v>21</v>
      </c>
      <c r="AD19" s="91" t="s">
        <v>21</v>
      </c>
      <c r="AE19" s="17"/>
      <c r="AF19" s="17"/>
      <c r="AG19" s="18"/>
      <c r="AH19" s="19">
        <v>33</v>
      </c>
      <c r="AI19" s="20">
        <v>36914</v>
      </c>
      <c r="AJ19" s="20">
        <v>37467.496375310569</v>
      </c>
      <c r="AK19" s="21">
        <f t="shared" si="7"/>
        <v>553.79837531056546</v>
      </c>
      <c r="AM19" s="22">
        <v>33</v>
      </c>
      <c r="AN19" s="23">
        <v>36913.698000000004</v>
      </c>
      <c r="AO19" s="23">
        <v>37467</v>
      </c>
      <c r="AP19" s="21">
        <f t="shared" si="8"/>
        <v>553.30199999999604</v>
      </c>
      <c r="AQ19" s="27">
        <v>-0.10460999999850173</v>
      </c>
      <c r="AR19" s="25">
        <f t="shared" si="9"/>
        <v>37467.403469999997</v>
      </c>
      <c r="AS19" s="25">
        <f t="shared" si="10"/>
        <v>0.40346999999746913</v>
      </c>
    </row>
    <row r="20" spans="2:45" x14ac:dyDescent="0.25">
      <c r="B20" s="14">
        <v>34</v>
      </c>
      <c r="C20" s="15">
        <v>28850</v>
      </c>
      <c r="D20" s="15">
        <v>29716</v>
      </c>
      <c r="E20" s="15">
        <v>30013</v>
      </c>
      <c r="F20" s="15">
        <v>30913</v>
      </c>
      <c r="G20" s="15">
        <v>31840</v>
      </c>
      <c r="H20" s="15">
        <v>33432</v>
      </c>
      <c r="I20" s="15">
        <v>33600</v>
      </c>
      <c r="J20" s="15">
        <v>33734</v>
      </c>
      <c r="K20" s="15">
        <f t="shared" si="2"/>
        <v>33884</v>
      </c>
      <c r="L20" s="15">
        <f>SUM(K20*101%)</f>
        <v>34222.840000000004</v>
      </c>
      <c r="M20" s="15">
        <f t="shared" si="13"/>
        <v>34565.068400000004</v>
      </c>
      <c r="N20" s="15">
        <v>35608.933465680006</v>
      </c>
      <c r="O20" s="15">
        <v>36000.631733802482</v>
      </c>
      <c r="P20" s="15">
        <v>36612.642473277119</v>
      </c>
      <c r="Q20" s="15">
        <v>37345</v>
      </c>
      <c r="R20" s="15">
        <f t="shared" si="14"/>
        <v>38017.21</v>
      </c>
      <c r="S20" s="15">
        <f t="shared" si="4"/>
        <v>38587.468149999993</v>
      </c>
      <c r="T20" s="15">
        <f t="shared" ref="T20:T27" si="15">SUM(S20*1.03)</f>
        <v>39745.092194499994</v>
      </c>
      <c r="U20" s="78">
        <f t="shared" si="5"/>
        <v>794.9</v>
      </c>
      <c r="V20" s="15">
        <f t="shared" si="6"/>
        <v>40539.9</v>
      </c>
      <c r="W20" s="99">
        <v>40745</v>
      </c>
      <c r="X20" s="15">
        <f t="shared" si="11"/>
        <v>814.9</v>
      </c>
      <c r="Y20" s="15">
        <f t="shared" si="12"/>
        <v>41559.9</v>
      </c>
      <c r="Z20" s="15">
        <v>41732</v>
      </c>
      <c r="AA20" s="85"/>
      <c r="AB20" s="85"/>
      <c r="AC20" s="31" t="s">
        <v>31</v>
      </c>
      <c r="AD20" s="31" t="s">
        <v>31</v>
      </c>
      <c r="AE20" s="17"/>
      <c r="AF20" s="17"/>
      <c r="AG20" s="18"/>
      <c r="AH20" s="19">
        <v>34</v>
      </c>
      <c r="AI20" s="20">
        <v>38017</v>
      </c>
      <c r="AJ20" s="20">
        <v>38587.36869708982</v>
      </c>
      <c r="AK20" s="21">
        <f t="shared" si="7"/>
        <v>570.15869708982063</v>
      </c>
      <c r="AM20" s="22">
        <v>34</v>
      </c>
      <c r="AN20" s="23">
        <v>38017.21</v>
      </c>
      <c r="AO20" s="23">
        <v>38587</v>
      </c>
      <c r="AP20" s="21">
        <f t="shared" si="8"/>
        <v>569.79000000000087</v>
      </c>
      <c r="AQ20" s="27">
        <v>-0.10460999999850173</v>
      </c>
      <c r="AR20" s="25">
        <f t="shared" si="9"/>
        <v>38587.468149999993</v>
      </c>
      <c r="AS20" s="25">
        <f t="shared" si="10"/>
        <v>0.4681499999933294</v>
      </c>
    </row>
    <row r="21" spans="2:45" x14ac:dyDescent="0.25">
      <c r="B21" s="14">
        <v>35</v>
      </c>
      <c r="C21" s="15">
        <v>29715</v>
      </c>
      <c r="D21" s="15">
        <v>30606</v>
      </c>
      <c r="E21" s="15">
        <v>30913</v>
      </c>
      <c r="F21" s="15">
        <v>31840</v>
      </c>
      <c r="G21" s="15">
        <v>32795</v>
      </c>
      <c r="H21" s="15">
        <v>34435</v>
      </c>
      <c r="I21" s="15">
        <f>SUM(H21*100.5%)</f>
        <v>34607.174999999996</v>
      </c>
      <c r="J21" s="15">
        <v>34745</v>
      </c>
      <c r="K21" s="15">
        <f t="shared" si="2"/>
        <v>34895</v>
      </c>
      <c r="L21" s="15">
        <f>SUM(K21*101%)</f>
        <v>35243.949999999997</v>
      </c>
      <c r="M21" s="15">
        <v>35597</v>
      </c>
      <c r="N21" s="15">
        <v>36672.029399999999</v>
      </c>
      <c r="O21" s="15">
        <v>37075.421723399995</v>
      </c>
      <c r="P21" s="15">
        <v>37705.703892697791</v>
      </c>
      <c r="Q21" s="15">
        <v>38460</v>
      </c>
      <c r="R21" s="15">
        <f t="shared" si="14"/>
        <v>39152.28</v>
      </c>
      <c r="S21" s="15">
        <v>39739</v>
      </c>
      <c r="T21" s="15">
        <f t="shared" si="15"/>
        <v>40931.17</v>
      </c>
      <c r="U21" s="78">
        <f t="shared" si="5"/>
        <v>818.62</v>
      </c>
      <c r="V21" s="15">
        <f t="shared" si="6"/>
        <v>41749.620000000003</v>
      </c>
      <c r="W21" s="99">
        <v>41931</v>
      </c>
      <c r="X21" s="15">
        <f t="shared" si="11"/>
        <v>838.62</v>
      </c>
      <c r="Y21" s="15">
        <f t="shared" si="12"/>
        <v>42769.62</v>
      </c>
      <c r="Z21" s="15">
        <v>42978</v>
      </c>
      <c r="AA21" s="85"/>
      <c r="AB21" s="85"/>
      <c r="AC21" s="31" t="s">
        <v>31</v>
      </c>
      <c r="AD21" s="31" t="s">
        <v>31</v>
      </c>
      <c r="AE21" s="17"/>
      <c r="AF21" s="17"/>
      <c r="AG21" s="18"/>
      <c r="AH21" s="19">
        <v>35</v>
      </c>
      <c r="AI21" s="20">
        <v>39152</v>
      </c>
      <c r="AJ21" s="20">
        <v>39739.199325317008</v>
      </c>
      <c r="AK21" s="21">
        <f t="shared" si="7"/>
        <v>586.91932531700877</v>
      </c>
      <c r="AM21" s="22">
        <v>35</v>
      </c>
      <c r="AN21" s="23">
        <v>39152.28</v>
      </c>
      <c r="AO21" s="23">
        <v>39739</v>
      </c>
      <c r="AP21" s="21">
        <f t="shared" si="8"/>
        <v>586.72000000000116</v>
      </c>
      <c r="AQ21" s="27">
        <v>-0.10460999999850173</v>
      </c>
      <c r="AR21" s="25">
        <f t="shared" si="9"/>
        <v>39739.564199999993</v>
      </c>
      <c r="AS21" s="32">
        <f t="shared" si="10"/>
        <v>0.56419999999343418</v>
      </c>
    </row>
    <row r="22" spans="2:45" ht="15.75" thickBot="1" x14ac:dyDescent="0.3">
      <c r="B22" s="14">
        <v>36</v>
      </c>
      <c r="C22" s="15">
        <v>30607</v>
      </c>
      <c r="D22" s="15">
        <v>31525</v>
      </c>
      <c r="E22" s="15">
        <v>31840</v>
      </c>
      <c r="F22" s="15">
        <v>32796</v>
      </c>
      <c r="G22" s="15">
        <v>33780</v>
      </c>
      <c r="H22" s="15">
        <v>35469</v>
      </c>
      <c r="I22" s="15">
        <f>SUM(H22*100.5%)</f>
        <v>35646.344999999994</v>
      </c>
      <c r="J22" s="15">
        <v>35788</v>
      </c>
      <c r="K22" s="15">
        <f t="shared" si="2"/>
        <v>35938</v>
      </c>
      <c r="L22" s="15">
        <v>36298</v>
      </c>
      <c r="M22" s="15">
        <f>SUM(L22*101%)</f>
        <v>36660.980000000003</v>
      </c>
      <c r="N22" s="15">
        <v>37768.141596000009</v>
      </c>
      <c r="O22" s="15">
        <v>38183</v>
      </c>
      <c r="P22" s="15">
        <v>38832.110999999997</v>
      </c>
      <c r="Q22" s="15">
        <v>39609</v>
      </c>
      <c r="R22" s="15">
        <f t="shared" si="14"/>
        <v>40321.962</v>
      </c>
      <c r="S22" s="15">
        <f>R22*1.015</f>
        <v>40926.791429999997</v>
      </c>
      <c r="T22" s="15">
        <f t="shared" si="15"/>
        <v>42154.595172900001</v>
      </c>
      <c r="U22" s="78">
        <f t="shared" si="5"/>
        <v>843.1</v>
      </c>
      <c r="V22" s="15">
        <f t="shared" si="6"/>
        <v>42998.1</v>
      </c>
      <c r="W22" s="99">
        <v>43155</v>
      </c>
      <c r="X22" s="15">
        <f t="shared" si="11"/>
        <v>863.1</v>
      </c>
      <c r="Y22" s="15">
        <f t="shared" si="12"/>
        <v>44018.1</v>
      </c>
      <c r="Z22" s="15">
        <v>44263</v>
      </c>
      <c r="AA22" s="85"/>
      <c r="AB22" s="86"/>
      <c r="AC22" s="92" t="s">
        <v>21</v>
      </c>
      <c r="AD22" s="110" t="s">
        <v>21</v>
      </c>
      <c r="AE22" s="17"/>
      <c r="AF22" s="34"/>
      <c r="AG22" s="18"/>
      <c r="AH22" s="19">
        <v>36</v>
      </c>
      <c r="AI22" s="20">
        <v>40322</v>
      </c>
      <c r="AJ22" s="20">
        <v>40926.98304829812</v>
      </c>
      <c r="AK22" s="21">
        <f t="shared" si="7"/>
        <v>605.02104829812015</v>
      </c>
      <c r="AM22" s="22">
        <v>36</v>
      </c>
      <c r="AN22" s="23">
        <v>40321.962</v>
      </c>
      <c r="AO22" s="23">
        <v>40927</v>
      </c>
      <c r="AP22" s="21">
        <f t="shared" si="8"/>
        <v>605.03800000000047</v>
      </c>
      <c r="AQ22" s="27">
        <v>-0.10460999999850173</v>
      </c>
      <c r="AR22" s="25">
        <f t="shared" si="9"/>
        <v>40926.791429999997</v>
      </c>
      <c r="AS22" s="25">
        <f t="shared" si="10"/>
        <v>-0.20857000000250991</v>
      </c>
    </row>
    <row r="23" spans="2:45" ht="15.75" thickTop="1" x14ac:dyDescent="0.25">
      <c r="B23" s="14">
        <v>37</v>
      </c>
      <c r="C23" s="15">
        <v>31525</v>
      </c>
      <c r="D23" s="15">
        <v>32471</v>
      </c>
      <c r="E23" s="15">
        <v>32795</v>
      </c>
      <c r="F23" s="15">
        <v>33779</v>
      </c>
      <c r="G23" s="15">
        <v>34793</v>
      </c>
      <c r="H23" s="15">
        <v>36532</v>
      </c>
      <c r="I23" s="15">
        <f>SUM(H23*100.5%)</f>
        <v>36714.659999999996</v>
      </c>
      <c r="J23" s="15">
        <v>36862</v>
      </c>
      <c r="K23" s="15">
        <f t="shared" si="2"/>
        <v>37012</v>
      </c>
      <c r="L23" s="15">
        <f>SUM(K23*101%)</f>
        <v>37382.120000000003</v>
      </c>
      <c r="M23" s="15">
        <f>SUM(L23*101%)</f>
        <v>37755.941200000001</v>
      </c>
      <c r="N23" s="15">
        <v>38896.170624239996</v>
      </c>
      <c r="O23" s="15">
        <v>39324.02850110663</v>
      </c>
      <c r="P23" s="15">
        <v>39992.53698562544</v>
      </c>
      <c r="Q23" s="15">
        <v>40792</v>
      </c>
      <c r="R23" s="15">
        <f t="shared" si="14"/>
        <v>41526.256000000001</v>
      </c>
      <c r="S23" s="15">
        <f>R23*1.015</f>
        <v>42149.149839999998</v>
      </c>
      <c r="T23" s="15">
        <f t="shared" si="15"/>
        <v>43413.624335200002</v>
      </c>
      <c r="U23" s="78">
        <f t="shared" si="5"/>
        <v>868.28</v>
      </c>
      <c r="V23" s="15">
        <f t="shared" si="6"/>
        <v>44282.28</v>
      </c>
      <c r="W23" s="99">
        <v>44414</v>
      </c>
      <c r="X23" s="15">
        <f t="shared" si="11"/>
        <v>888.28</v>
      </c>
      <c r="Y23" s="15">
        <f t="shared" si="12"/>
        <v>45302.28</v>
      </c>
      <c r="Z23" s="15">
        <v>45585</v>
      </c>
      <c r="AA23" s="85"/>
      <c r="AB23" s="85"/>
      <c r="AC23" s="91" t="s">
        <v>21</v>
      </c>
      <c r="AD23" s="91" t="s">
        <v>21</v>
      </c>
      <c r="AE23" s="93" t="s">
        <v>22</v>
      </c>
      <c r="AF23" s="17"/>
      <c r="AG23" s="18"/>
      <c r="AH23" s="19">
        <v>37</v>
      </c>
      <c r="AI23" s="20">
        <v>41526</v>
      </c>
      <c r="AJ23" s="20">
        <v>42149.388269931143</v>
      </c>
      <c r="AK23" s="21">
        <f t="shared" si="7"/>
        <v>623.13226993114222</v>
      </c>
      <c r="AM23" s="22">
        <v>37</v>
      </c>
      <c r="AN23" s="23">
        <v>41526.256000000001</v>
      </c>
      <c r="AO23" s="23">
        <v>42149</v>
      </c>
      <c r="AP23" s="21">
        <f t="shared" si="8"/>
        <v>622.74399999999878</v>
      </c>
      <c r="AQ23" s="27">
        <v>-0.10460999999850173</v>
      </c>
      <c r="AR23" s="25">
        <f t="shared" si="9"/>
        <v>42149.149839999998</v>
      </c>
      <c r="AS23" s="25">
        <f t="shared" si="10"/>
        <v>0.14983999999822117</v>
      </c>
    </row>
    <row r="24" spans="2:45" x14ac:dyDescent="0.25">
      <c r="B24" s="14">
        <v>38</v>
      </c>
      <c r="C24" s="15">
        <v>32490</v>
      </c>
      <c r="D24" s="15">
        <v>33465</v>
      </c>
      <c r="E24" s="15">
        <v>33799</v>
      </c>
      <c r="F24" s="15">
        <v>34813</v>
      </c>
      <c r="G24" s="15">
        <v>35858</v>
      </c>
      <c r="H24" s="15">
        <v>37651</v>
      </c>
      <c r="I24" s="15">
        <f>SUM(H24*100.5%)</f>
        <v>37839.254999999997</v>
      </c>
      <c r="J24" s="15">
        <v>37990</v>
      </c>
      <c r="K24" s="15">
        <f t="shared" si="2"/>
        <v>38140</v>
      </c>
      <c r="L24" s="15">
        <v>38522</v>
      </c>
      <c r="M24" s="15">
        <f>SUM(L24*101%)</f>
        <v>38907.22</v>
      </c>
      <c r="N24" s="15">
        <v>40082.218044000001</v>
      </c>
      <c r="O24" s="15">
        <v>40523.122442483997</v>
      </c>
      <c r="P24" s="15">
        <v>41212.015524006223</v>
      </c>
      <c r="Q24" s="15">
        <v>42036</v>
      </c>
      <c r="R24" s="15">
        <v>42792</v>
      </c>
      <c r="S24" s="15">
        <f>R24*1.015</f>
        <v>43433.88</v>
      </c>
      <c r="T24" s="15">
        <f t="shared" si="15"/>
        <v>44736.896399999998</v>
      </c>
      <c r="U24" s="78">
        <f t="shared" si="5"/>
        <v>894.74</v>
      </c>
      <c r="V24" s="15">
        <f t="shared" si="6"/>
        <v>45631.74</v>
      </c>
      <c r="W24" s="99">
        <v>45737</v>
      </c>
      <c r="X24" s="15">
        <f t="shared" si="11"/>
        <v>914.74</v>
      </c>
      <c r="Y24" s="15">
        <f t="shared" si="12"/>
        <v>46651.74</v>
      </c>
      <c r="Z24" s="15">
        <v>46974</v>
      </c>
      <c r="AA24" s="85"/>
      <c r="AB24" s="85"/>
      <c r="AC24" s="91" t="s">
        <v>21</v>
      </c>
      <c r="AD24" s="91" t="s">
        <v>21</v>
      </c>
      <c r="AE24" s="93" t="s">
        <v>22</v>
      </c>
      <c r="AF24" s="17"/>
      <c r="AG24" s="18"/>
      <c r="AH24" s="19">
        <v>38</v>
      </c>
      <c r="AI24" s="20">
        <v>42792</v>
      </c>
      <c r="AJ24" s="20">
        <v>43434.378508358001</v>
      </c>
      <c r="AK24" s="21">
        <f t="shared" si="7"/>
        <v>642.37850835800054</v>
      </c>
      <c r="AM24" s="22">
        <v>38</v>
      </c>
      <c r="AN24" s="23">
        <v>42792</v>
      </c>
      <c r="AO24" s="23">
        <v>43434</v>
      </c>
      <c r="AP24" s="21">
        <f t="shared" si="8"/>
        <v>642</v>
      </c>
      <c r="AQ24" s="27">
        <v>-0.10460999999850173</v>
      </c>
      <c r="AR24" s="25">
        <f t="shared" si="9"/>
        <v>43433.88</v>
      </c>
      <c r="AS24" s="25">
        <f t="shared" si="10"/>
        <v>-0.12000000000261934</v>
      </c>
    </row>
    <row r="25" spans="2:45" x14ac:dyDescent="0.25">
      <c r="B25" s="14">
        <v>39</v>
      </c>
      <c r="C25" s="15">
        <v>33445</v>
      </c>
      <c r="D25" s="15">
        <v>34448</v>
      </c>
      <c r="E25" s="15">
        <v>34793</v>
      </c>
      <c r="F25" s="15">
        <v>35837</v>
      </c>
      <c r="G25" s="15">
        <v>36912</v>
      </c>
      <c r="H25" s="15">
        <v>38757</v>
      </c>
      <c r="I25" s="15">
        <f>SUM(H25*100.5%)</f>
        <v>38950.784999999996</v>
      </c>
      <c r="J25" s="15">
        <v>39107</v>
      </c>
      <c r="K25" s="15">
        <f t="shared" si="2"/>
        <v>39257</v>
      </c>
      <c r="L25" s="15">
        <v>39649</v>
      </c>
      <c r="M25" s="15">
        <v>40046</v>
      </c>
      <c r="N25" s="15">
        <v>41255.389199999998</v>
      </c>
      <c r="O25" s="15">
        <v>41709.198481199994</v>
      </c>
      <c r="P25" s="15">
        <v>42418.254855380386</v>
      </c>
      <c r="Q25" s="15">
        <v>43267</v>
      </c>
      <c r="R25" s="15">
        <v>44045</v>
      </c>
      <c r="S25" s="15">
        <f>R25*1.015</f>
        <v>44705.674999999996</v>
      </c>
      <c r="T25" s="15">
        <f t="shared" si="15"/>
        <v>46046.845249999998</v>
      </c>
      <c r="U25" s="78">
        <f t="shared" si="5"/>
        <v>920.94</v>
      </c>
      <c r="V25" s="15">
        <f t="shared" si="6"/>
        <v>46967.94</v>
      </c>
      <c r="W25" s="99">
        <v>47047</v>
      </c>
      <c r="X25" s="15">
        <f t="shared" si="11"/>
        <v>940.94</v>
      </c>
      <c r="Y25" s="15">
        <f t="shared" si="12"/>
        <v>47987.94</v>
      </c>
      <c r="Z25" s="15">
        <v>48350</v>
      </c>
      <c r="AA25" s="85"/>
      <c r="AB25" s="85"/>
      <c r="AC25" s="17"/>
      <c r="AD25" s="17"/>
      <c r="AE25" s="93" t="s">
        <v>22</v>
      </c>
      <c r="AF25" s="17"/>
      <c r="AG25" s="18"/>
      <c r="AH25" s="19">
        <v>39</v>
      </c>
      <c r="AI25" s="20">
        <v>44045</v>
      </c>
      <c r="AJ25" s="20">
        <v>44706.052785764899</v>
      </c>
      <c r="AK25" s="21">
        <f t="shared" si="7"/>
        <v>661.05278576489945</v>
      </c>
      <c r="AM25" s="22">
        <v>39</v>
      </c>
      <c r="AN25" s="23">
        <v>44045</v>
      </c>
      <c r="AO25" s="23">
        <v>44706</v>
      </c>
      <c r="AP25" s="21">
        <f t="shared" si="8"/>
        <v>661</v>
      </c>
      <c r="AQ25" s="27">
        <v>-0.10460999999850173</v>
      </c>
      <c r="AR25" s="25">
        <f t="shared" si="9"/>
        <v>44705.674999999996</v>
      </c>
      <c r="AS25" s="25">
        <f t="shared" si="10"/>
        <v>-0.32500000000436557</v>
      </c>
    </row>
    <row r="26" spans="2:45" x14ac:dyDescent="0.25">
      <c r="B26" s="14">
        <v>40</v>
      </c>
      <c r="C26" s="15">
        <v>34448</v>
      </c>
      <c r="D26" s="15">
        <v>35481</v>
      </c>
      <c r="E26" s="15">
        <v>35836</v>
      </c>
      <c r="F26" s="15">
        <v>36911</v>
      </c>
      <c r="G26" s="15">
        <v>38019</v>
      </c>
      <c r="H26" s="15">
        <v>39920</v>
      </c>
      <c r="I26" s="15">
        <v>40119</v>
      </c>
      <c r="J26" s="15">
        <v>40280</v>
      </c>
      <c r="K26" s="15">
        <f t="shared" si="2"/>
        <v>40430</v>
      </c>
      <c r="L26" s="15">
        <f>SUM(K26*101%)</f>
        <v>40834.300000000003</v>
      </c>
      <c r="M26" s="15">
        <v>41242</v>
      </c>
      <c r="N26" s="15">
        <v>42487.508400000006</v>
      </c>
      <c r="O26" s="15">
        <v>42954.8709924</v>
      </c>
      <c r="P26" s="15">
        <v>43685.103799270793</v>
      </c>
      <c r="Q26" s="15">
        <v>44559</v>
      </c>
      <c r="R26" s="15">
        <f>SUM(Q26*1.018)</f>
        <v>45361.061999999998</v>
      </c>
      <c r="S26" s="15">
        <v>46042</v>
      </c>
      <c r="T26" s="15">
        <f t="shared" si="15"/>
        <v>47423.26</v>
      </c>
      <c r="U26" s="78">
        <f t="shared" si="5"/>
        <v>948.46</v>
      </c>
      <c r="V26" s="15">
        <f t="shared" si="6"/>
        <v>48371.46</v>
      </c>
      <c r="W26" s="99">
        <v>48423</v>
      </c>
      <c r="X26" s="15">
        <f t="shared" si="11"/>
        <v>968.46</v>
      </c>
      <c r="Y26" s="15">
        <f t="shared" si="12"/>
        <v>49391.46</v>
      </c>
      <c r="Z26" s="15">
        <v>49794</v>
      </c>
      <c r="AA26" s="85"/>
      <c r="AB26" s="85"/>
      <c r="AC26" s="17"/>
      <c r="AD26" s="17"/>
      <c r="AE26" s="28" t="s">
        <v>31</v>
      </c>
      <c r="AF26" s="17"/>
      <c r="AG26" s="18"/>
      <c r="AH26" s="19">
        <v>40</v>
      </c>
      <c r="AI26" s="20">
        <v>45361</v>
      </c>
      <c r="AJ26" s="20">
        <v>46041.643676067673</v>
      </c>
      <c r="AK26" s="21">
        <f t="shared" si="7"/>
        <v>680.58167606767529</v>
      </c>
      <c r="AM26" s="22">
        <v>40</v>
      </c>
      <c r="AN26" s="23">
        <v>45361.061999999998</v>
      </c>
      <c r="AO26" s="23">
        <v>46042</v>
      </c>
      <c r="AP26" s="21">
        <f t="shared" si="8"/>
        <v>680.93800000000192</v>
      </c>
      <c r="AQ26" s="27">
        <v>-0.10460999999850173</v>
      </c>
      <c r="AR26" s="25">
        <f t="shared" si="9"/>
        <v>46041.477929999994</v>
      </c>
      <c r="AS26" s="37">
        <f t="shared" si="10"/>
        <v>-0.52207000000635162</v>
      </c>
    </row>
    <row r="27" spans="2:45" x14ac:dyDescent="0.25">
      <c r="B27" s="14">
        <v>41</v>
      </c>
      <c r="C27" s="15">
        <v>35482</v>
      </c>
      <c r="D27" s="15">
        <v>36546</v>
      </c>
      <c r="E27" s="15">
        <v>36912</v>
      </c>
      <c r="F27" s="15">
        <v>38019</v>
      </c>
      <c r="G27" s="15">
        <v>39160</v>
      </c>
      <c r="H27" s="15">
        <v>41118</v>
      </c>
      <c r="I27" s="15">
        <v>41323</v>
      </c>
      <c r="J27" s="15">
        <v>41489</v>
      </c>
      <c r="K27" s="15">
        <f t="shared" si="2"/>
        <v>41639</v>
      </c>
      <c r="L27" s="15">
        <f>SUM(K27*101%)</f>
        <v>42055.39</v>
      </c>
      <c r="M27" s="15">
        <f>SUM(L27*101%)</f>
        <v>42475.943899999998</v>
      </c>
      <c r="N27" s="15">
        <v>43758</v>
      </c>
      <c r="O27" s="15">
        <v>44240</v>
      </c>
      <c r="P27" s="15">
        <v>44992.079999999994</v>
      </c>
      <c r="Q27" s="15">
        <v>45892</v>
      </c>
      <c r="R27" s="15">
        <f>SUM(Q27*1.018)</f>
        <v>46718.056000000004</v>
      </c>
      <c r="S27" s="15">
        <f>R27*1.015</f>
        <v>47418.826840000002</v>
      </c>
      <c r="T27" s="15">
        <f t="shared" si="15"/>
        <v>48841.391645200005</v>
      </c>
      <c r="U27" s="78">
        <f t="shared" si="5"/>
        <v>976.82</v>
      </c>
      <c r="V27" s="15">
        <f t="shared" si="6"/>
        <v>49817.82</v>
      </c>
      <c r="W27" s="99">
        <v>49841</v>
      </c>
      <c r="X27" s="15">
        <f t="shared" si="11"/>
        <v>996.82</v>
      </c>
      <c r="Y27" s="15">
        <f t="shared" si="12"/>
        <v>50837.82</v>
      </c>
      <c r="Z27" s="15">
        <v>51283</v>
      </c>
      <c r="AA27" s="85"/>
      <c r="AB27" s="85"/>
      <c r="AC27" s="17"/>
      <c r="AD27" s="17"/>
      <c r="AE27" s="93" t="s">
        <v>22</v>
      </c>
      <c r="AF27" s="17"/>
      <c r="AG27" s="18"/>
      <c r="AH27" s="19">
        <v>41</v>
      </c>
      <c r="AI27" s="20">
        <v>46718</v>
      </c>
      <c r="AJ27" s="20">
        <v>47418.514045532283</v>
      </c>
      <c r="AK27" s="21">
        <f t="shared" si="7"/>
        <v>700.45804553227936</v>
      </c>
      <c r="AM27" s="22">
        <v>41</v>
      </c>
      <c r="AN27" s="23">
        <v>46718.056000000004</v>
      </c>
      <c r="AO27" s="23">
        <v>47419</v>
      </c>
      <c r="AP27" s="21">
        <f t="shared" si="8"/>
        <v>700.94399999999587</v>
      </c>
      <c r="AQ27" s="27">
        <v>-0.10460999999850173</v>
      </c>
      <c r="AR27" s="25">
        <f t="shared" si="9"/>
        <v>47418.826840000002</v>
      </c>
      <c r="AS27" s="25">
        <f t="shared" si="10"/>
        <v>-0.17315999999846099</v>
      </c>
    </row>
    <row r="28" spans="2:45" x14ac:dyDescent="0.25">
      <c r="B28" s="14">
        <v>42</v>
      </c>
      <c r="C28" s="15">
        <v>36546</v>
      </c>
      <c r="D28" s="15">
        <v>37642</v>
      </c>
      <c r="E28" s="15">
        <v>38019</v>
      </c>
      <c r="F28" s="15">
        <v>39159</v>
      </c>
      <c r="G28" s="15">
        <v>40334</v>
      </c>
      <c r="H28" s="15">
        <v>42351</v>
      </c>
      <c r="I28" s="15">
        <f>SUM(H28*100.5%)</f>
        <v>42562.754999999997</v>
      </c>
      <c r="J28" s="15">
        <v>42733</v>
      </c>
      <c r="K28" s="15">
        <f t="shared" si="2"/>
        <v>42883</v>
      </c>
      <c r="L28" s="15">
        <f>SUM(K28*101%)</f>
        <v>43311.83</v>
      </c>
      <c r="M28" s="15">
        <f>SUM(L28*101%)</f>
        <v>43744.948300000004</v>
      </c>
      <c r="N28" s="15">
        <v>45066.045738660003</v>
      </c>
      <c r="O28" s="15">
        <v>45561.772241785256</v>
      </c>
      <c r="P28" s="15">
        <v>46336.322369895599</v>
      </c>
      <c r="Q28" s="15">
        <v>47263</v>
      </c>
      <c r="R28" s="15">
        <f>SUM(Q28*1.018)</f>
        <v>48113.734000000004</v>
      </c>
      <c r="S28" s="15">
        <f>R28*1.015</f>
        <v>48835.440009999998</v>
      </c>
      <c r="T28" s="15">
        <v>50300</v>
      </c>
      <c r="U28" s="78">
        <f t="shared" si="5"/>
        <v>1006</v>
      </c>
      <c r="V28" s="15">
        <f t="shared" si="6"/>
        <v>51306</v>
      </c>
      <c r="W28" s="99">
        <v>51306</v>
      </c>
      <c r="X28" s="15">
        <f t="shared" si="11"/>
        <v>1026.1199999999999</v>
      </c>
      <c r="Y28" s="15">
        <f t="shared" si="12"/>
        <v>52332.12</v>
      </c>
      <c r="Z28" s="15">
        <v>52815</v>
      </c>
      <c r="AA28" s="85"/>
      <c r="AB28" s="85"/>
      <c r="AC28" s="17"/>
      <c r="AD28" s="17"/>
      <c r="AE28" s="31" t="s">
        <v>31</v>
      </c>
      <c r="AF28" s="38"/>
      <c r="AG28" s="18"/>
      <c r="AH28" s="19">
        <v>42</v>
      </c>
      <c r="AI28" s="20">
        <v>48114</v>
      </c>
      <c r="AJ28" s="20">
        <v>48835.332298056834</v>
      </c>
      <c r="AK28" s="21">
        <f t="shared" si="7"/>
        <v>721.59829805682966</v>
      </c>
      <c r="AM28" s="22">
        <v>42</v>
      </c>
      <c r="AN28" s="23">
        <v>48113.734000000004</v>
      </c>
      <c r="AO28" s="23">
        <v>48835</v>
      </c>
      <c r="AP28" s="21">
        <f t="shared" si="8"/>
        <v>721.26599999999598</v>
      </c>
      <c r="AQ28" s="27">
        <v>-0.10460999999850173</v>
      </c>
      <c r="AR28" s="25">
        <f t="shared" si="9"/>
        <v>48835.440009999998</v>
      </c>
      <c r="AS28" s="25">
        <f t="shared" si="10"/>
        <v>0.44000999999843771</v>
      </c>
    </row>
    <row r="29" spans="2:45" ht="15.75" thickBot="1" x14ac:dyDescent="0.3">
      <c r="B29" s="14">
        <v>43</v>
      </c>
      <c r="C29" s="15">
        <v>37643</v>
      </c>
      <c r="D29" s="15">
        <v>38772</v>
      </c>
      <c r="E29" s="15">
        <v>39160</v>
      </c>
      <c r="F29" s="15">
        <v>40335</v>
      </c>
      <c r="G29" s="15">
        <v>41545</v>
      </c>
      <c r="H29" s="15">
        <v>43622</v>
      </c>
      <c r="I29" s="15">
        <f>SUM(H29*100.5%)</f>
        <v>43840.109999999993</v>
      </c>
      <c r="J29" s="15">
        <v>44016</v>
      </c>
      <c r="K29" s="15">
        <f t="shared" si="2"/>
        <v>44166</v>
      </c>
      <c r="L29" s="15">
        <v>44607</v>
      </c>
      <c r="M29" s="15">
        <f>SUM(L29*101%)</f>
        <v>45053.07</v>
      </c>
      <c r="N29" s="15">
        <v>46413.672714</v>
      </c>
      <c r="O29" s="15">
        <v>46924.223113853994</v>
      </c>
      <c r="P29" s="15">
        <v>47721.934906789509</v>
      </c>
      <c r="Q29" s="15">
        <v>48677</v>
      </c>
      <c r="R29" s="15">
        <f>SUM(Q29*1.018)</f>
        <v>49553.186000000002</v>
      </c>
      <c r="S29" s="15">
        <f>R29*1.015</f>
        <v>50296.483789999998</v>
      </c>
      <c r="T29" s="15">
        <f>SUM(S29*1.03)</f>
        <v>51805.378303700003</v>
      </c>
      <c r="U29" s="78">
        <f t="shared" si="5"/>
        <v>1036.0999999999999</v>
      </c>
      <c r="V29" s="15">
        <f t="shared" si="6"/>
        <v>52841.1</v>
      </c>
      <c r="W29" s="99">
        <v>52841</v>
      </c>
      <c r="X29" s="15">
        <f t="shared" si="11"/>
        <v>1056.82</v>
      </c>
      <c r="Y29" s="15">
        <f t="shared" si="12"/>
        <v>53897.82</v>
      </c>
      <c r="Z29" s="15">
        <v>54395</v>
      </c>
      <c r="AA29" s="85"/>
      <c r="AB29" s="85"/>
      <c r="AC29" s="17"/>
      <c r="AD29" s="38"/>
      <c r="AE29" s="94" t="s">
        <v>22</v>
      </c>
      <c r="AF29" s="40"/>
      <c r="AG29" s="18"/>
      <c r="AH29" s="19">
        <v>43</v>
      </c>
      <c r="AI29" s="20">
        <v>49553</v>
      </c>
      <c r="AJ29" s="20">
        <v>50296.093221947282</v>
      </c>
      <c r="AK29" s="21">
        <f t="shared" si="7"/>
        <v>742.90722194728005</v>
      </c>
      <c r="AM29" s="22">
        <v>43</v>
      </c>
      <c r="AN29" s="23">
        <v>49553.186000000002</v>
      </c>
      <c r="AO29" s="23">
        <v>50296</v>
      </c>
      <c r="AP29" s="21">
        <f t="shared" si="8"/>
        <v>742.81399999999849</v>
      </c>
      <c r="AQ29" s="27">
        <v>-0.10460999999850173</v>
      </c>
      <c r="AR29" s="25">
        <f t="shared" si="9"/>
        <v>50296.483789999998</v>
      </c>
      <c r="AS29" s="25">
        <f t="shared" si="10"/>
        <v>0.48378999999840744</v>
      </c>
    </row>
    <row r="30" spans="2:45" ht="15.75" thickTop="1" x14ac:dyDescent="0.25">
      <c r="B30" s="14">
        <v>44</v>
      </c>
      <c r="C30" s="15">
        <v>38772</v>
      </c>
      <c r="D30" s="15">
        <v>39935</v>
      </c>
      <c r="E30" s="15">
        <v>40335</v>
      </c>
      <c r="F30" s="15">
        <v>41545</v>
      </c>
      <c r="G30" s="15">
        <v>42791</v>
      </c>
      <c r="H30" s="15">
        <v>44930</v>
      </c>
      <c r="I30" s="15">
        <f>SUM(H30*100.5%)</f>
        <v>45154.649999999994</v>
      </c>
      <c r="J30" s="15">
        <v>45336</v>
      </c>
      <c r="K30" s="15">
        <f t="shared" si="2"/>
        <v>45486</v>
      </c>
      <c r="L30" s="15">
        <f>SUM(K30*101%)</f>
        <v>45940.86</v>
      </c>
      <c r="M30" s="15">
        <f>SUM(L30*101%)</f>
        <v>46400.268600000003</v>
      </c>
      <c r="N30" s="15">
        <v>47801</v>
      </c>
      <c r="O30" s="15">
        <v>48326.810999999994</v>
      </c>
      <c r="P30" s="15">
        <v>49148.366786999992</v>
      </c>
      <c r="Q30" s="15">
        <v>50132</v>
      </c>
      <c r="R30" s="15">
        <f>SUM(Q30*1.018)</f>
        <v>51034.376000000004</v>
      </c>
      <c r="S30" s="15">
        <v>51799</v>
      </c>
      <c r="T30" s="15">
        <f>SUM(S30*1.03)</f>
        <v>53352.97</v>
      </c>
      <c r="U30" s="78">
        <f t="shared" si="5"/>
        <v>1067.06</v>
      </c>
      <c r="V30" s="15">
        <f t="shared" si="6"/>
        <v>54420.06</v>
      </c>
      <c r="W30" s="100">
        <v>54421</v>
      </c>
      <c r="X30" s="15">
        <f t="shared" si="11"/>
        <v>1088.42</v>
      </c>
      <c r="Y30" s="15">
        <f t="shared" si="12"/>
        <v>55509.42</v>
      </c>
      <c r="Z30" s="15">
        <v>56021</v>
      </c>
      <c r="AA30" s="85"/>
      <c r="AB30" s="85"/>
      <c r="AC30" s="17"/>
      <c r="AD30" s="17"/>
      <c r="AE30" s="93" t="s">
        <v>22</v>
      </c>
      <c r="AF30" s="95" t="s">
        <v>23</v>
      </c>
      <c r="AG30" s="18"/>
      <c r="AH30" s="19">
        <v>44</v>
      </c>
      <c r="AI30" s="20">
        <v>51034</v>
      </c>
      <c r="AJ30" s="20">
        <v>51799.465221101607</v>
      </c>
      <c r="AK30" s="21">
        <f t="shared" si="7"/>
        <v>765.08922110160347</v>
      </c>
      <c r="AM30" s="22">
        <v>44</v>
      </c>
      <c r="AN30" s="23">
        <v>51034.376000000004</v>
      </c>
      <c r="AO30" s="23">
        <v>51799</v>
      </c>
      <c r="AP30" s="21">
        <f t="shared" si="8"/>
        <v>764.62399999999616</v>
      </c>
      <c r="AQ30" s="27">
        <v>-0.10460999999850173</v>
      </c>
      <c r="AR30" s="25">
        <f t="shared" si="9"/>
        <v>51799.891640000002</v>
      </c>
      <c r="AS30" s="37">
        <f t="shared" si="10"/>
        <v>0.89164000000164378</v>
      </c>
    </row>
    <row r="31" spans="2:45" x14ac:dyDescent="0.25">
      <c r="B31" s="14">
        <v>45</v>
      </c>
      <c r="C31" s="15">
        <v>39935</v>
      </c>
      <c r="D31" s="15">
        <v>41133</v>
      </c>
      <c r="E31" s="15">
        <v>41544</v>
      </c>
      <c r="F31" s="15">
        <v>42791</v>
      </c>
      <c r="G31" s="15">
        <v>44074</v>
      </c>
      <c r="H31" s="15">
        <v>46278</v>
      </c>
      <c r="I31" s="15">
        <v>46510</v>
      </c>
      <c r="J31" s="15">
        <v>46696</v>
      </c>
      <c r="K31" s="15">
        <f t="shared" si="2"/>
        <v>46846</v>
      </c>
      <c r="L31" s="15">
        <f>SUM(K31*101%)</f>
        <v>47314.46</v>
      </c>
      <c r="M31" s="15">
        <v>47787</v>
      </c>
      <c r="N31" s="15">
        <v>49230.167399999998</v>
      </c>
      <c r="O31" s="15">
        <v>49771.699241399991</v>
      </c>
      <c r="P31" s="15">
        <v>50617.818128503786</v>
      </c>
      <c r="Q31" s="15">
        <v>51630</v>
      </c>
      <c r="R31" s="15">
        <v>52560</v>
      </c>
      <c r="S31" s="15">
        <f>R31*1.015</f>
        <v>53348.399999999994</v>
      </c>
      <c r="T31" s="15">
        <f>SUM(S31*1.03)</f>
        <v>54948.851999999999</v>
      </c>
      <c r="U31" s="78">
        <f t="shared" si="5"/>
        <v>1098.98</v>
      </c>
      <c r="V31" s="15">
        <f t="shared" si="6"/>
        <v>56047.98</v>
      </c>
      <c r="W31" s="100">
        <v>56048</v>
      </c>
      <c r="X31" s="15">
        <f t="shared" si="11"/>
        <v>1120.96</v>
      </c>
      <c r="Y31" s="15">
        <f t="shared" si="12"/>
        <v>57168.959999999999</v>
      </c>
      <c r="Z31" s="15">
        <v>57696</v>
      </c>
      <c r="AA31" s="85"/>
      <c r="AB31" s="85"/>
      <c r="AC31" s="17"/>
      <c r="AD31" s="17"/>
      <c r="AE31" s="93" t="s">
        <v>22</v>
      </c>
      <c r="AF31" s="28" t="s">
        <v>31</v>
      </c>
      <c r="AG31" s="18"/>
      <c r="AH31" s="19">
        <v>45</v>
      </c>
      <c r="AI31" s="20">
        <v>52560</v>
      </c>
      <c r="AJ31" s="20">
        <v>53348.111487723814</v>
      </c>
      <c r="AK31" s="21">
        <f t="shared" si="7"/>
        <v>788.11148772381421</v>
      </c>
      <c r="AM31" s="22">
        <v>45</v>
      </c>
      <c r="AN31" s="23">
        <v>52560</v>
      </c>
      <c r="AO31" s="23">
        <v>53348</v>
      </c>
      <c r="AP31" s="21">
        <f t="shared" si="8"/>
        <v>788</v>
      </c>
      <c r="AQ31" s="27">
        <v>-0.10460999999850173</v>
      </c>
      <c r="AR31" s="25">
        <f t="shared" si="9"/>
        <v>53348.399999999994</v>
      </c>
      <c r="AS31" s="25">
        <f t="shared" si="10"/>
        <v>0.39999999999417923</v>
      </c>
    </row>
    <row r="32" spans="2:45" x14ac:dyDescent="0.25">
      <c r="B32" s="14">
        <v>46</v>
      </c>
      <c r="C32" s="15">
        <v>41133</v>
      </c>
      <c r="D32" s="15">
        <v>42367</v>
      </c>
      <c r="E32" s="15">
        <v>42791</v>
      </c>
      <c r="F32" s="15">
        <v>44074</v>
      </c>
      <c r="G32" s="15">
        <v>45397</v>
      </c>
      <c r="H32" s="15">
        <v>47666</v>
      </c>
      <c r="I32" s="15">
        <v>47905</v>
      </c>
      <c r="J32" s="15">
        <v>48096</v>
      </c>
      <c r="K32" s="15">
        <f t="shared" si="2"/>
        <v>48246</v>
      </c>
      <c r="L32" s="15">
        <v>48729</v>
      </c>
      <c r="M32" s="15">
        <f>SUM(L32*101%)</f>
        <v>49216.29</v>
      </c>
      <c r="N32" s="15">
        <v>50702</v>
      </c>
      <c r="O32" s="15">
        <v>51259.721999999994</v>
      </c>
      <c r="P32" s="15">
        <v>52131.137273999986</v>
      </c>
      <c r="Q32" s="15">
        <v>53174</v>
      </c>
      <c r="R32" s="15">
        <f>SUM(Q32*1.018)</f>
        <v>54131.131999999998</v>
      </c>
      <c r="S32" s="15">
        <f>R32*1.015</f>
        <v>54943.098979999995</v>
      </c>
      <c r="T32" s="15">
        <v>56592</v>
      </c>
      <c r="U32" s="78">
        <f t="shared" si="5"/>
        <v>1131.8399999999999</v>
      </c>
      <c r="V32" s="15">
        <f t="shared" si="6"/>
        <v>57723.839999999997</v>
      </c>
      <c r="W32" s="100">
        <v>57723</v>
      </c>
      <c r="X32" s="15">
        <f t="shared" si="11"/>
        <v>1154.46</v>
      </c>
      <c r="Y32" s="15">
        <f t="shared" si="12"/>
        <v>58877.46</v>
      </c>
      <c r="Z32" s="15">
        <v>59421</v>
      </c>
      <c r="AA32" s="85"/>
      <c r="AB32" s="85"/>
      <c r="AC32" s="17"/>
      <c r="AD32" s="17"/>
      <c r="AE32" s="93" t="s">
        <v>22</v>
      </c>
      <c r="AF32" s="95" t="s">
        <v>23</v>
      </c>
      <c r="AG32" s="18"/>
      <c r="AH32" s="19">
        <v>46</v>
      </c>
      <c r="AI32" s="20">
        <v>54131</v>
      </c>
      <c r="AJ32" s="20">
        <v>54943.363617915937</v>
      </c>
      <c r="AK32" s="21">
        <f t="shared" si="7"/>
        <v>812.23161791593884</v>
      </c>
      <c r="AM32" s="22">
        <v>46</v>
      </c>
      <c r="AN32" s="23">
        <v>54131.131999999998</v>
      </c>
      <c r="AO32" s="23">
        <v>54943</v>
      </c>
      <c r="AP32" s="21">
        <f t="shared" si="8"/>
        <v>811.86800000000221</v>
      </c>
      <c r="AQ32" s="27">
        <v>-0.10460999999850173</v>
      </c>
      <c r="AR32" s="25">
        <f t="shared" si="9"/>
        <v>54943.098979999995</v>
      </c>
      <c r="AS32" s="25">
        <f t="shared" si="10"/>
        <v>9.8979999995208345E-2</v>
      </c>
    </row>
    <row r="33" spans="1:46" x14ac:dyDescent="0.25">
      <c r="B33" s="14">
        <v>47</v>
      </c>
      <c r="C33" s="15">
        <v>42367</v>
      </c>
      <c r="D33" s="15">
        <v>43638</v>
      </c>
      <c r="E33" s="15">
        <v>44074</v>
      </c>
      <c r="F33" s="15">
        <v>45397</v>
      </c>
      <c r="G33" s="15">
        <v>46759</v>
      </c>
      <c r="H33" s="15">
        <v>49096</v>
      </c>
      <c r="I33" s="15">
        <v>49342</v>
      </c>
      <c r="J33" s="15">
        <v>49539</v>
      </c>
      <c r="K33" s="15">
        <f t="shared" si="2"/>
        <v>49689</v>
      </c>
      <c r="L33" s="15">
        <f t="shared" ref="L33:L44" si="16">SUM(K33*101%)</f>
        <v>50185.89</v>
      </c>
      <c r="M33" s="15">
        <f>SUM(L33*101%)</f>
        <v>50687.748899999999</v>
      </c>
      <c r="N33" s="15">
        <v>52218.518916780005</v>
      </c>
      <c r="O33" s="15">
        <v>52792.922624864579</v>
      </c>
      <c r="P33" s="15">
        <v>53690.402309487275</v>
      </c>
      <c r="Q33" s="15">
        <v>54765</v>
      </c>
      <c r="R33" s="15">
        <v>55750</v>
      </c>
      <c r="S33" s="15">
        <v>56587</v>
      </c>
      <c r="T33" s="15">
        <v>58284</v>
      </c>
      <c r="U33" s="78">
        <f t="shared" si="5"/>
        <v>1165.68</v>
      </c>
      <c r="V33" s="15">
        <f t="shared" si="6"/>
        <v>59449.68</v>
      </c>
      <c r="W33" s="99">
        <v>59450</v>
      </c>
      <c r="X33" s="15">
        <f t="shared" si="11"/>
        <v>1189</v>
      </c>
      <c r="Y33" s="15">
        <f t="shared" si="12"/>
        <v>60639</v>
      </c>
      <c r="Z33" s="15">
        <v>61198</v>
      </c>
      <c r="AA33" s="85"/>
      <c r="AB33" s="85"/>
      <c r="AC33" s="17"/>
      <c r="AD33" s="17"/>
      <c r="AE33" s="93" t="s">
        <v>22</v>
      </c>
      <c r="AF33" s="95" t="s">
        <v>23</v>
      </c>
      <c r="AG33" s="18"/>
      <c r="AH33" s="19">
        <v>47</v>
      </c>
      <c r="AI33" s="20">
        <v>55750</v>
      </c>
      <c r="AJ33" s="20">
        <v>56586.553207779943</v>
      </c>
      <c r="AK33" s="21">
        <f t="shared" si="7"/>
        <v>836.55320777994348</v>
      </c>
      <c r="AM33" s="22">
        <v>47</v>
      </c>
      <c r="AN33" s="23">
        <v>55750</v>
      </c>
      <c r="AO33" s="23">
        <v>56587</v>
      </c>
      <c r="AP33" s="21">
        <f t="shared" si="8"/>
        <v>837</v>
      </c>
      <c r="AQ33" s="27">
        <v>-0.10460999999850173</v>
      </c>
      <c r="AR33" s="25">
        <f t="shared" si="9"/>
        <v>56586.249999999993</v>
      </c>
      <c r="AS33" s="37">
        <f t="shared" si="10"/>
        <v>-0.75000000000727596</v>
      </c>
    </row>
    <row r="34" spans="1:46" x14ac:dyDescent="0.25">
      <c r="B34" s="14">
        <v>48</v>
      </c>
      <c r="C34" s="15">
        <v>43638</v>
      </c>
      <c r="D34" s="15">
        <v>44947</v>
      </c>
      <c r="E34" s="15">
        <v>45397</v>
      </c>
      <c r="F34" s="15">
        <v>46759</v>
      </c>
      <c r="G34" s="15">
        <v>48161</v>
      </c>
      <c r="H34" s="15">
        <v>50569</v>
      </c>
      <c r="I34" s="15">
        <f>SUM(H34*100.5%)</f>
        <v>50821.844999999994</v>
      </c>
      <c r="J34" s="15">
        <v>51025</v>
      </c>
      <c r="K34" s="15">
        <f t="shared" si="2"/>
        <v>51175</v>
      </c>
      <c r="L34" s="15">
        <f t="shared" si="16"/>
        <v>51686.75</v>
      </c>
      <c r="M34" s="15">
        <f>SUM(L34*101%)</f>
        <v>52203.6175</v>
      </c>
      <c r="N34" s="15">
        <v>53781</v>
      </c>
      <c r="O34" s="15">
        <v>54372</v>
      </c>
      <c r="P34" s="15">
        <v>55296.323999999993</v>
      </c>
      <c r="Q34" s="15">
        <v>56403</v>
      </c>
      <c r="R34" s="15">
        <f>SUM(Q34*1.018)</f>
        <v>57418.254000000001</v>
      </c>
      <c r="S34" s="15">
        <v>58279</v>
      </c>
      <c r="T34" s="15">
        <f>SUM(S34*1.03)</f>
        <v>60027.37</v>
      </c>
      <c r="U34" s="78">
        <f t="shared" si="5"/>
        <v>1200.54</v>
      </c>
      <c r="V34" s="15">
        <f t="shared" si="6"/>
        <v>61227.54</v>
      </c>
      <c r="W34" s="99">
        <v>61228</v>
      </c>
      <c r="X34" s="15">
        <f t="shared" si="11"/>
        <v>1224.56</v>
      </c>
      <c r="Y34" s="15">
        <f t="shared" si="12"/>
        <v>62452.56</v>
      </c>
      <c r="Z34" s="15">
        <v>63029</v>
      </c>
      <c r="AA34" s="85"/>
      <c r="AB34" s="85"/>
      <c r="AC34" s="17"/>
      <c r="AD34" s="17"/>
      <c r="AE34" s="17"/>
      <c r="AF34" s="95" t="s">
        <v>23</v>
      </c>
      <c r="AG34" s="18"/>
      <c r="AH34" s="19">
        <v>48</v>
      </c>
      <c r="AI34" s="20">
        <v>57418</v>
      </c>
      <c r="AJ34" s="20">
        <v>58279.011853417811</v>
      </c>
      <c r="AK34" s="21">
        <f t="shared" si="7"/>
        <v>860.75785341781011</v>
      </c>
      <c r="AM34" s="22">
        <v>48</v>
      </c>
      <c r="AN34" s="23">
        <v>57418.254000000001</v>
      </c>
      <c r="AO34" s="23">
        <v>58279</v>
      </c>
      <c r="AP34" s="21">
        <f t="shared" si="8"/>
        <v>860.74599999999919</v>
      </c>
      <c r="AQ34" s="27">
        <v>-0.10460999999850173</v>
      </c>
      <c r="AR34" s="25">
        <f t="shared" si="9"/>
        <v>58279.527809999992</v>
      </c>
      <c r="AS34" s="37">
        <f t="shared" si="10"/>
        <v>0.52780999999231426</v>
      </c>
      <c r="AT34" t="s">
        <v>32</v>
      </c>
    </row>
    <row r="35" spans="1:46" ht="15.75" thickBot="1" x14ac:dyDescent="0.3">
      <c r="B35" s="14">
        <v>49</v>
      </c>
      <c r="C35" s="15">
        <v>44947</v>
      </c>
      <c r="D35" s="15">
        <v>46295</v>
      </c>
      <c r="E35" s="15">
        <v>46758</v>
      </c>
      <c r="F35" s="15">
        <v>48161</v>
      </c>
      <c r="G35" s="15">
        <v>49606</v>
      </c>
      <c r="H35" s="15">
        <v>52086</v>
      </c>
      <c r="I35" s="15">
        <v>52347</v>
      </c>
      <c r="J35" s="15">
        <v>52556</v>
      </c>
      <c r="K35" s="15">
        <f t="shared" si="2"/>
        <v>52706</v>
      </c>
      <c r="L35" s="15">
        <f t="shared" si="16"/>
        <v>53233.06</v>
      </c>
      <c r="M35" s="15">
        <f>SUM(L35*101%)</f>
        <v>53765.390599999999</v>
      </c>
      <c r="N35" s="15">
        <v>55389.105396120001</v>
      </c>
      <c r="O35" s="15">
        <v>55998.385555477318</v>
      </c>
      <c r="P35" s="15">
        <v>56950.358109920424</v>
      </c>
      <c r="Q35" s="15">
        <v>58089</v>
      </c>
      <c r="R35" s="15">
        <f>SUM(Q35*1.018)</f>
        <v>59134.601999999999</v>
      </c>
      <c r="S35" s="15">
        <f t="shared" ref="S35:S44" si="17">R35*1.015</f>
        <v>60021.621029999995</v>
      </c>
      <c r="T35" s="15">
        <v>61823</v>
      </c>
      <c r="U35" s="78">
        <f t="shared" si="5"/>
        <v>1236.46</v>
      </c>
      <c r="V35" s="15">
        <f t="shared" si="6"/>
        <v>63059.46</v>
      </c>
      <c r="W35" s="99">
        <v>63059</v>
      </c>
      <c r="X35" s="15">
        <f t="shared" si="11"/>
        <v>1261.18</v>
      </c>
      <c r="Y35" s="15">
        <f t="shared" si="12"/>
        <v>64320.18</v>
      </c>
      <c r="Z35" s="15">
        <v>64914</v>
      </c>
      <c r="AA35" s="85"/>
      <c r="AB35" s="85"/>
      <c r="AC35" s="17"/>
      <c r="AD35" s="17"/>
      <c r="AE35" s="17"/>
      <c r="AF35" s="96" t="s">
        <v>23</v>
      </c>
      <c r="AG35" s="18"/>
      <c r="AH35" s="19">
        <v>49</v>
      </c>
      <c r="AI35" s="20">
        <v>59135</v>
      </c>
      <c r="AJ35" s="20">
        <v>60022.071150931552</v>
      </c>
      <c r="AK35" s="21">
        <f t="shared" si="7"/>
        <v>887.46915093155258</v>
      </c>
      <c r="AM35" s="22">
        <v>49</v>
      </c>
      <c r="AN35" s="23">
        <v>59134.601999999999</v>
      </c>
      <c r="AO35" s="23">
        <v>60022</v>
      </c>
      <c r="AP35" s="21">
        <f t="shared" si="8"/>
        <v>887.39800000000105</v>
      </c>
      <c r="AQ35" s="27">
        <v>-0.10460999999850173</v>
      </c>
      <c r="AR35" s="25">
        <f t="shared" si="9"/>
        <v>60021.621029999995</v>
      </c>
      <c r="AS35" s="25">
        <f t="shared" si="10"/>
        <v>-0.37897000000521075</v>
      </c>
    </row>
    <row r="36" spans="1:46" ht="15.75" thickTop="1" x14ac:dyDescent="0.25">
      <c r="B36" s="14">
        <v>50</v>
      </c>
      <c r="C36" s="15">
        <v>46296</v>
      </c>
      <c r="D36" s="15">
        <v>47685</v>
      </c>
      <c r="E36" s="15">
        <v>48162</v>
      </c>
      <c r="F36" s="15">
        <v>49607</v>
      </c>
      <c r="G36" s="15">
        <v>51095</v>
      </c>
      <c r="H36" s="15">
        <v>53650</v>
      </c>
      <c r="I36" s="15">
        <f t="shared" ref="I36:I44" si="18">SUM(H36*100.5%)</f>
        <v>53918.249999999993</v>
      </c>
      <c r="J36" s="15">
        <v>54133</v>
      </c>
      <c r="K36" s="15">
        <f t="shared" si="2"/>
        <v>54283</v>
      </c>
      <c r="L36" s="15">
        <f t="shared" si="16"/>
        <v>54825.83</v>
      </c>
      <c r="M36" s="15">
        <v>55375</v>
      </c>
      <c r="N36" s="15">
        <v>57046.82</v>
      </c>
      <c r="O36" s="15">
        <v>57674.335019999991</v>
      </c>
      <c r="P36" s="15">
        <v>58654.798715339988</v>
      </c>
      <c r="Q36" s="15">
        <v>59828</v>
      </c>
      <c r="R36" s="15">
        <f>SUM(Q36*1.018)</f>
        <v>60904.904000000002</v>
      </c>
      <c r="S36" s="15">
        <f t="shared" si="17"/>
        <v>61818.477559999999</v>
      </c>
      <c r="T36" s="15">
        <f t="shared" ref="T36:T44" si="19">SUM(S36*1.03)</f>
        <v>63673.031886800003</v>
      </c>
      <c r="U36" s="78">
        <f t="shared" si="5"/>
        <v>1273.46</v>
      </c>
      <c r="V36" s="15">
        <f t="shared" si="6"/>
        <v>64946.46</v>
      </c>
      <c r="W36" s="99">
        <v>64946</v>
      </c>
      <c r="X36" s="15">
        <f t="shared" si="11"/>
        <v>1298.92</v>
      </c>
      <c r="Y36" s="15">
        <f t="shared" si="12"/>
        <v>66244.92</v>
      </c>
      <c r="Z36" s="15">
        <v>66857</v>
      </c>
      <c r="AA36" s="85"/>
      <c r="AB36" s="85"/>
      <c r="AC36" s="17"/>
      <c r="AD36" s="17"/>
      <c r="AE36" s="17"/>
      <c r="AF36" s="95" t="s">
        <v>23</v>
      </c>
      <c r="AG36" s="18"/>
      <c r="AH36" s="19">
        <v>50</v>
      </c>
      <c r="AI36" s="20">
        <v>60905</v>
      </c>
      <c r="AJ36" s="20">
        <v>61818.394292525154</v>
      </c>
      <c r="AK36" s="21">
        <f t="shared" si="7"/>
        <v>913.49029252515174</v>
      </c>
      <c r="AM36" s="22">
        <v>50</v>
      </c>
      <c r="AN36" s="23">
        <v>60904.904000000002</v>
      </c>
      <c r="AO36" s="23">
        <v>61818</v>
      </c>
      <c r="AP36" s="21">
        <f t="shared" si="8"/>
        <v>913.09599999999773</v>
      </c>
      <c r="AQ36" s="27">
        <v>-0.10460999999850173</v>
      </c>
      <c r="AR36" s="25">
        <f t="shared" si="9"/>
        <v>61818.477559999999</v>
      </c>
      <c r="AS36" s="25">
        <f t="shared" si="10"/>
        <v>0.47755999999935739</v>
      </c>
    </row>
    <row r="37" spans="1:46" x14ac:dyDescent="0.25">
      <c r="B37" s="14">
        <v>51</v>
      </c>
      <c r="C37" s="15">
        <v>47685</v>
      </c>
      <c r="D37" s="15">
        <v>49116</v>
      </c>
      <c r="E37" s="15">
        <v>49607</v>
      </c>
      <c r="F37" s="15">
        <v>51095</v>
      </c>
      <c r="G37" s="15">
        <v>52628</v>
      </c>
      <c r="H37" s="15">
        <v>55259</v>
      </c>
      <c r="I37" s="15">
        <f t="shared" si="18"/>
        <v>55535.294999999991</v>
      </c>
      <c r="J37" s="15">
        <v>55758</v>
      </c>
      <c r="K37" s="15">
        <f t="shared" si="2"/>
        <v>55908</v>
      </c>
      <c r="L37" s="15">
        <f t="shared" si="16"/>
        <v>56467.08</v>
      </c>
      <c r="M37" s="15">
        <v>57031</v>
      </c>
      <c r="N37" s="15">
        <v>58754</v>
      </c>
      <c r="O37" s="15">
        <v>59400.293999999994</v>
      </c>
      <c r="P37" s="15">
        <v>60410.098997999987</v>
      </c>
      <c r="Q37" s="15">
        <v>61618</v>
      </c>
      <c r="R37" s="15">
        <f>SUM(Q37*1.018)</f>
        <v>62727.124000000003</v>
      </c>
      <c r="S37" s="15">
        <f t="shared" si="17"/>
        <v>63668.030859999999</v>
      </c>
      <c r="T37" s="15">
        <f t="shared" si="19"/>
        <v>65578.071785799999</v>
      </c>
      <c r="U37" s="78">
        <f t="shared" si="5"/>
        <v>1311.56</v>
      </c>
      <c r="V37" s="15">
        <f t="shared" si="6"/>
        <v>66889.56</v>
      </c>
      <c r="W37" s="99">
        <v>66890</v>
      </c>
      <c r="X37" s="15">
        <f t="shared" si="11"/>
        <v>1337.8</v>
      </c>
      <c r="Y37" s="15">
        <f t="shared" si="12"/>
        <v>68227.8</v>
      </c>
      <c r="Z37" s="15">
        <v>68857</v>
      </c>
      <c r="AA37" s="86"/>
      <c r="AB37" s="86"/>
      <c r="AC37" s="38"/>
      <c r="AD37" s="38"/>
      <c r="AE37" s="38"/>
      <c r="AF37" s="95" t="s">
        <v>23</v>
      </c>
      <c r="AG37" s="18"/>
      <c r="AH37" s="19">
        <v>51</v>
      </c>
      <c r="AI37" s="20">
        <v>62727</v>
      </c>
      <c r="AJ37" s="20">
        <v>63667.981278198669</v>
      </c>
      <c r="AK37" s="21">
        <f t="shared" si="7"/>
        <v>940.85727819866588</v>
      </c>
      <c r="AM37" s="43">
        <v>51</v>
      </c>
      <c r="AN37" s="44">
        <v>62727.124000000003</v>
      </c>
      <c r="AO37" s="44">
        <v>63668</v>
      </c>
      <c r="AP37" s="21">
        <f t="shared" si="8"/>
        <v>940.87599999999657</v>
      </c>
      <c r="AQ37" s="27">
        <v>-0.10460999999850173</v>
      </c>
      <c r="AR37" s="25">
        <f t="shared" si="9"/>
        <v>63668.030859999999</v>
      </c>
      <c r="AS37" s="25">
        <f t="shared" si="10"/>
        <v>3.0859999998938292E-2</v>
      </c>
    </row>
    <row r="38" spans="1:46" x14ac:dyDescent="0.25">
      <c r="B38" s="14" t="s">
        <v>33</v>
      </c>
      <c r="C38" s="14"/>
      <c r="D38" s="14"/>
      <c r="E38" s="14"/>
      <c r="F38" s="14"/>
      <c r="G38" s="15">
        <v>54207</v>
      </c>
      <c r="H38" s="15">
        <v>56917</v>
      </c>
      <c r="I38" s="15">
        <f t="shared" si="18"/>
        <v>57201.584999999992</v>
      </c>
      <c r="J38" s="15">
        <f t="shared" ref="J38:J44" si="20">SUM(I38/100)*100.4</f>
        <v>57430.391339999995</v>
      </c>
      <c r="K38" s="45">
        <f t="shared" si="2"/>
        <v>57580.391339999995</v>
      </c>
      <c r="L38" s="45">
        <f t="shared" si="16"/>
        <v>58156.195253399994</v>
      </c>
      <c r="M38" s="45">
        <f t="shared" ref="M38:M44" si="21">SUM(L38*101%)</f>
        <v>58737.757205933995</v>
      </c>
      <c r="N38" s="45">
        <v>60511.637473553201</v>
      </c>
      <c r="O38" s="15">
        <v>61177.265485762277</v>
      </c>
      <c r="P38" s="15">
        <v>62217.278999020229</v>
      </c>
      <c r="Q38" s="15">
        <v>63461</v>
      </c>
      <c r="R38" s="15">
        <v>64603.93</v>
      </c>
      <c r="S38" s="15">
        <f t="shared" si="17"/>
        <v>65572.988949999999</v>
      </c>
      <c r="T38" s="15">
        <f t="shared" si="19"/>
        <v>67540.178618499995</v>
      </c>
      <c r="U38" s="78">
        <f t="shared" si="5"/>
        <v>1350.8</v>
      </c>
      <c r="V38" s="15">
        <f t="shared" si="6"/>
        <v>68890.8</v>
      </c>
      <c r="W38" s="15">
        <f>SUM(T38*1.02)</f>
        <v>68890.982190869996</v>
      </c>
      <c r="X38" s="15">
        <f t="shared" si="11"/>
        <v>1377.82</v>
      </c>
      <c r="Y38" s="15">
        <f t="shared" si="12"/>
        <v>70268.820000000007</v>
      </c>
      <c r="Z38" s="15">
        <v>70917</v>
      </c>
      <c r="AA38" s="86"/>
      <c r="AB38" s="86"/>
      <c r="AC38" s="38"/>
      <c r="AD38" s="38"/>
      <c r="AE38" s="38"/>
      <c r="AF38" s="95" t="s">
        <v>23</v>
      </c>
      <c r="AG38" s="18"/>
      <c r="AM38" s="46"/>
      <c r="AN38" s="47">
        <v>64603.93</v>
      </c>
      <c r="AO38" s="48"/>
      <c r="AP38" s="49">
        <f t="shared" ref="AP38:AP44" si="22">SUM(S38-R38)</f>
        <v>969.05894999999873</v>
      </c>
      <c r="AQ38" s="46"/>
      <c r="AR38" s="25">
        <f t="shared" si="9"/>
        <v>65572.988949999999</v>
      </c>
      <c r="AS38" s="50">
        <f t="shared" ref="AS38:AS44" si="23">SUM(AR38-S38)</f>
        <v>0</v>
      </c>
    </row>
    <row r="39" spans="1:46" x14ac:dyDescent="0.25">
      <c r="B39" s="14" t="s">
        <v>34</v>
      </c>
      <c r="C39" s="14"/>
      <c r="D39" s="14"/>
      <c r="E39" s="14"/>
      <c r="F39" s="14"/>
      <c r="G39" s="15">
        <v>55833</v>
      </c>
      <c r="H39" s="15">
        <v>58625</v>
      </c>
      <c r="I39" s="15">
        <f t="shared" si="18"/>
        <v>58918.124999999993</v>
      </c>
      <c r="J39" s="15">
        <f t="shared" si="20"/>
        <v>59153.797500000001</v>
      </c>
      <c r="K39" s="45">
        <f t="shared" si="2"/>
        <v>59303.797500000001</v>
      </c>
      <c r="L39" s="45">
        <f t="shared" si="16"/>
        <v>59896.835475</v>
      </c>
      <c r="M39" s="45">
        <f t="shared" si="21"/>
        <v>60495.803829750002</v>
      </c>
      <c r="N39" s="45">
        <v>62322.777105408451</v>
      </c>
      <c r="O39" s="15">
        <v>63008.32765356794</v>
      </c>
      <c r="P39" s="15">
        <v>64079.469223678592</v>
      </c>
      <c r="Q39" s="15">
        <v>65361</v>
      </c>
      <c r="R39" s="15">
        <v>66537.56</v>
      </c>
      <c r="S39" s="15">
        <f t="shared" si="17"/>
        <v>67535.623399999997</v>
      </c>
      <c r="T39" s="15">
        <f t="shared" si="19"/>
        <v>69561.692102000001</v>
      </c>
      <c r="U39" s="78">
        <f t="shared" si="5"/>
        <v>1391.24</v>
      </c>
      <c r="V39" s="15">
        <f t="shared" si="6"/>
        <v>70953.240000000005</v>
      </c>
      <c r="W39" s="15">
        <f t="shared" ref="W39:W44" si="24">SUM(T39*1.02)</f>
        <v>70952.925944040006</v>
      </c>
      <c r="X39" s="15">
        <f t="shared" si="11"/>
        <v>1419.06</v>
      </c>
      <c r="Y39" s="15">
        <f t="shared" si="12"/>
        <v>72372.06</v>
      </c>
      <c r="Z39" s="15">
        <v>73040.100000000006</v>
      </c>
      <c r="AA39" s="86"/>
      <c r="AB39" s="86"/>
      <c r="AC39" s="38"/>
      <c r="AD39" s="38"/>
      <c r="AE39" s="38"/>
      <c r="AF39" s="95" t="s">
        <v>23</v>
      </c>
      <c r="AG39" s="18"/>
      <c r="AM39" s="48"/>
      <c r="AN39" s="51">
        <v>66537.56</v>
      </c>
      <c r="AO39" s="48"/>
      <c r="AP39" s="49">
        <f t="shared" si="22"/>
        <v>998.06339999999909</v>
      </c>
      <c r="AQ39" s="48"/>
      <c r="AR39" s="25">
        <f t="shared" si="9"/>
        <v>67535.623399999997</v>
      </c>
      <c r="AS39" s="50">
        <f t="shared" si="23"/>
        <v>0</v>
      </c>
    </row>
    <row r="40" spans="1:46" x14ac:dyDescent="0.25">
      <c r="B40" s="14" t="s">
        <v>35</v>
      </c>
      <c r="C40" s="14"/>
      <c r="D40" s="14"/>
      <c r="E40" s="14"/>
      <c r="F40" s="14"/>
      <c r="G40" s="15">
        <v>57508</v>
      </c>
      <c r="H40" s="15">
        <v>60383</v>
      </c>
      <c r="I40" s="15">
        <f t="shared" si="18"/>
        <v>60684.914999999994</v>
      </c>
      <c r="J40" s="15">
        <f t="shared" si="20"/>
        <v>60927.654659999993</v>
      </c>
      <c r="K40" s="45">
        <f t="shared" si="2"/>
        <v>61077.654659999993</v>
      </c>
      <c r="L40" s="45">
        <f t="shared" si="16"/>
        <v>61688.431206599991</v>
      </c>
      <c r="M40" s="45">
        <f t="shared" si="21"/>
        <v>62305.315518665993</v>
      </c>
      <c r="N40" s="45">
        <v>64186.936047329706</v>
      </c>
      <c r="O40" s="15">
        <v>64892.992343850325</v>
      </c>
      <c r="P40" s="15">
        <v>65996.173213695773</v>
      </c>
      <c r="Q40" s="15">
        <v>67316</v>
      </c>
      <c r="R40" s="15">
        <f>SUM(Q40*1.018)</f>
        <v>68527.687999999995</v>
      </c>
      <c r="S40" s="15">
        <f t="shared" si="17"/>
        <v>69555.603319999995</v>
      </c>
      <c r="T40" s="15">
        <f t="shared" si="19"/>
        <v>71642.271419600002</v>
      </c>
      <c r="U40" s="78">
        <f t="shared" si="5"/>
        <v>1432.84</v>
      </c>
      <c r="V40" s="15">
        <f t="shared" si="6"/>
        <v>73074.84</v>
      </c>
      <c r="W40" s="15">
        <f t="shared" si="24"/>
        <v>73075.116847992002</v>
      </c>
      <c r="X40" s="15">
        <f t="shared" si="11"/>
        <v>1461.5</v>
      </c>
      <c r="Y40" s="15">
        <f t="shared" si="12"/>
        <v>74536.5</v>
      </c>
      <c r="Z40" s="15">
        <v>75224.100000000006</v>
      </c>
      <c r="AA40" s="86"/>
      <c r="AB40" s="86"/>
      <c r="AC40" s="38"/>
      <c r="AD40" s="38"/>
      <c r="AE40" s="38"/>
      <c r="AF40" s="95" t="s">
        <v>23</v>
      </c>
      <c r="AG40" s="18"/>
      <c r="AM40" s="48"/>
      <c r="AN40" s="51">
        <v>68527.687999999995</v>
      </c>
      <c r="AO40" s="52"/>
      <c r="AP40" s="49">
        <f t="shared" si="22"/>
        <v>1027.9153200000001</v>
      </c>
      <c r="AQ40" s="53"/>
      <c r="AR40" s="25">
        <f t="shared" si="9"/>
        <v>69555.603319999995</v>
      </c>
      <c r="AS40" s="50">
        <f t="shared" si="23"/>
        <v>0</v>
      </c>
    </row>
    <row r="41" spans="1:46" x14ac:dyDescent="0.25">
      <c r="B41" s="14" t="s">
        <v>36</v>
      </c>
      <c r="C41" s="14"/>
      <c r="D41" s="14"/>
      <c r="E41" s="14"/>
      <c r="F41" s="14"/>
      <c r="G41" s="15">
        <v>59233</v>
      </c>
      <c r="H41" s="15">
        <v>62195</v>
      </c>
      <c r="I41" s="15">
        <f t="shared" si="18"/>
        <v>62505.974999999991</v>
      </c>
      <c r="J41" s="15">
        <f t="shared" si="20"/>
        <v>62755.998899999991</v>
      </c>
      <c r="K41" s="45">
        <f t="shared" si="2"/>
        <v>62905.998899999991</v>
      </c>
      <c r="L41" s="45">
        <f t="shared" si="16"/>
        <v>63535.058888999993</v>
      </c>
      <c r="M41" s="45">
        <f t="shared" si="21"/>
        <v>64170.409477889996</v>
      </c>
      <c r="N41" s="45">
        <v>66108.35584412227</v>
      </c>
      <c r="O41" s="15">
        <v>66835.547758407614</v>
      </c>
      <c r="P41" s="15">
        <v>67971.752070300543</v>
      </c>
      <c r="Q41" s="15">
        <v>69331</v>
      </c>
      <c r="R41" s="15">
        <f>SUM(Q41*1.018)</f>
        <v>70578.957999999999</v>
      </c>
      <c r="S41" s="15">
        <f t="shared" si="17"/>
        <v>71637.642369999987</v>
      </c>
      <c r="T41" s="15">
        <f t="shared" si="19"/>
        <v>73786.771641099986</v>
      </c>
      <c r="U41" s="78">
        <f t="shared" si="5"/>
        <v>1475.74</v>
      </c>
      <c r="V41" s="15">
        <f t="shared" si="6"/>
        <v>75262.740000000005</v>
      </c>
      <c r="W41" s="15">
        <f t="shared" si="24"/>
        <v>75262.507073921981</v>
      </c>
      <c r="X41" s="15">
        <f t="shared" si="11"/>
        <v>1505.26</v>
      </c>
      <c r="Y41" s="15">
        <f t="shared" si="12"/>
        <v>76768.259999999995</v>
      </c>
      <c r="Z41" s="15">
        <v>77476.350000000006</v>
      </c>
      <c r="AA41" s="86"/>
      <c r="AB41" s="86"/>
      <c r="AC41" s="38"/>
      <c r="AD41" s="38"/>
      <c r="AE41" s="38"/>
      <c r="AF41" s="95" t="s">
        <v>23</v>
      </c>
      <c r="AG41" s="18"/>
      <c r="AM41" s="48"/>
      <c r="AN41" s="51">
        <v>70578.957999999999</v>
      </c>
      <c r="AO41" s="52"/>
      <c r="AP41" s="49">
        <f t="shared" si="22"/>
        <v>1058.6843699999881</v>
      </c>
      <c r="AQ41" s="53"/>
      <c r="AR41" s="25">
        <f t="shared" si="9"/>
        <v>71637.642369999987</v>
      </c>
      <c r="AS41" s="50">
        <f t="shared" si="23"/>
        <v>0</v>
      </c>
    </row>
    <row r="42" spans="1:46" x14ac:dyDescent="0.25">
      <c r="B42" s="14" t="s">
        <v>37</v>
      </c>
      <c r="C42" s="14"/>
      <c r="D42" s="14"/>
      <c r="E42" s="14"/>
      <c r="F42" s="14"/>
      <c r="G42" s="14" t="s">
        <v>38</v>
      </c>
      <c r="H42" s="15">
        <v>64061</v>
      </c>
      <c r="I42" s="15">
        <f t="shared" si="18"/>
        <v>64381.304999999993</v>
      </c>
      <c r="J42" s="15">
        <f t="shared" si="20"/>
        <v>64638.830220000003</v>
      </c>
      <c r="K42" s="45">
        <f t="shared" si="2"/>
        <v>64788.830220000003</v>
      </c>
      <c r="L42" s="45">
        <f t="shared" si="16"/>
        <v>65436.718522200004</v>
      </c>
      <c r="M42" s="45">
        <f t="shared" si="21"/>
        <v>66091.085707422011</v>
      </c>
      <c r="N42" s="45">
        <v>68087.036495786146</v>
      </c>
      <c r="O42" s="15">
        <v>68835.993897239779</v>
      </c>
      <c r="P42" s="15">
        <v>70006.205793492845</v>
      </c>
      <c r="Q42" s="15">
        <v>71406</v>
      </c>
      <c r="R42" s="15">
        <v>72691.64</v>
      </c>
      <c r="S42" s="15">
        <f t="shared" si="17"/>
        <v>73782.014599999995</v>
      </c>
      <c r="T42" s="15">
        <f t="shared" si="19"/>
        <v>75995.47503799999</v>
      </c>
      <c r="U42" s="78">
        <f t="shared" si="5"/>
        <v>1519.9</v>
      </c>
      <c r="V42" s="15">
        <f t="shared" si="6"/>
        <v>77514.899999999994</v>
      </c>
      <c r="W42" s="15">
        <f t="shared" si="24"/>
        <v>77515.384538759987</v>
      </c>
      <c r="X42" s="15">
        <f t="shared" si="11"/>
        <v>1550.3</v>
      </c>
      <c r="Y42" s="15">
        <f t="shared" si="12"/>
        <v>79065.3</v>
      </c>
      <c r="Z42" s="15">
        <v>79794.75</v>
      </c>
      <c r="AA42" s="86"/>
      <c r="AB42" s="86"/>
      <c r="AC42" s="38"/>
      <c r="AD42" s="38"/>
      <c r="AE42" s="38"/>
      <c r="AF42" s="95" t="s">
        <v>23</v>
      </c>
      <c r="AG42" s="18"/>
      <c r="AM42" s="48"/>
      <c r="AN42" s="51">
        <v>72691.64</v>
      </c>
      <c r="AO42" s="52"/>
      <c r="AP42" s="49">
        <f t="shared" si="22"/>
        <v>1090.3745999999956</v>
      </c>
      <c r="AQ42" s="53"/>
      <c r="AR42" s="25">
        <f t="shared" si="9"/>
        <v>73782.014599999995</v>
      </c>
      <c r="AS42" s="50">
        <f t="shared" si="23"/>
        <v>0</v>
      </c>
    </row>
    <row r="43" spans="1:46" x14ac:dyDescent="0.25">
      <c r="B43" s="14" t="s">
        <v>39</v>
      </c>
      <c r="C43" s="14"/>
      <c r="D43" s="14"/>
      <c r="E43" s="14"/>
      <c r="F43" s="14"/>
      <c r="G43" s="14" t="s">
        <v>40</v>
      </c>
      <c r="H43" s="15">
        <v>65983</v>
      </c>
      <c r="I43" s="15">
        <f t="shared" si="18"/>
        <v>66312.914999999994</v>
      </c>
      <c r="J43" s="15">
        <f t="shared" si="20"/>
        <v>66578.166660000003</v>
      </c>
      <c r="K43" s="45">
        <f t="shared" si="2"/>
        <v>66728.166660000003</v>
      </c>
      <c r="L43" s="45">
        <f t="shared" si="16"/>
        <v>67395.448326600002</v>
      </c>
      <c r="M43" s="45">
        <f t="shared" si="21"/>
        <v>68069.402809866006</v>
      </c>
      <c r="N43" s="45">
        <v>70125.098774723956</v>
      </c>
      <c r="O43" s="15">
        <v>70896.474861245908</v>
      </c>
      <c r="P43" s="15">
        <v>72101.71493388708</v>
      </c>
      <c r="Q43" s="15">
        <v>73544</v>
      </c>
      <c r="R43" s="15">
        <f>SUM(Q43*1.018)</f>
        <v>74867.792000000001</v>
      </c>
      <c r="S43" s="15">
        <f t="shared" si="17"/>
        <v>75990.808879999997</v>
      </c>
      <c r="T43" s="15">
        <f t="shared" si="19"/>
        <v>78270.533146400005</v>
      </c>
      <c r="U43" s="78">
        <f t="shared" si="5"/>
        <v>1565.42</v>
      </c>
      <c r="V43" s="15">
        <f t="shared" si="6"/>
        <v>79836.42</v>
      </c>
      <c r="W43" s="15">
        <f t="shared" si="24"/>
        <v>79835.943809328004</v>
      </c>
      <c r="X43" s="15">
        <f t="shared" si="11"/>
        <v>1596.72</v>
      </c>
      <c r="Y43" s="15">
        <f t="shared" si="12"/>
        <v>81432.72</v>
      </c>
      <c r="Z43" s="15">
        <v>82184.55</v>
      </c>
      <c r="AA43" s="86"/>
      <c r="AB43" s="86"/>
      <c r="AC43" s="38"/>
      <c r="AD43" s="38"/>
      <c r="AE43" s="38"/>
      <c r="AF43" s="97" t="s">
        <v>23</v>
      </c>
      <c r="AG43" s="18"/>
      <c r="AM43" s="48"/>
      <c r="AN43" s="51">
        <v>74867.792000000001</v>
      </c>
      <c r="AO43" s="52"/>
      <c r="AP43" s="49">
        <f t="shared" si="22"/>
        <v>1123.0168799999956</v>
      </c>
      <c r="AQ43" s="53"/>
      <c r="AR43" s="25">
        <f t="shared" si="9"/>
        <v>75990.808879999997</v>
      </c>
      <c r="AS43" s="50">
        <f t="shared" si="23"/>
        <v>0</v>
      </c>
    </row>
    <row r="44" spans="1:46" ht="15.75" thickBot="1" x14ac:dyDescent="0.3">
      <c r="B44" s="14" t="s">
        <v>41</v>
      </c>
      <c r="C44" s="14"/>
      <c r="D44" s="14"/>
      <c r="E44" s="14"/>
      <c r="F44" s="14"/>
      <c r="G44" s="14" t="s">
        <v>42</v>
      </c>
      <c r="H44" s="15">
        <v>67962</v>
      </c>
      <c r="I44" s="15">
        <f t="shared" si="18"/>
        <v>68301.81</v>
      </c>
      <c r="J44" s="15">
        <f t="shared" si="20"/>
        <v>68575.017240000001</v>
      </c>
      <c r="K44" s="45">
        <f t="shared" si="2"/>
        <v>68725.017240000001</v>
      </c>
      <c r="L44" s="45">
        <f t="shared" si="16"/>
        <v>69412.267412400004</v>
      </c>
      <c r="M44" s="45">
        <f t="shared" si="21"/>
        <v>70106.390086523999</v>
      </c>
      <c r="N44" s="45">
        <v>72223.603067137024</v>
      </c>
      <c r="O44" s="15">
        <v>73018.062700875525</v>
      </c>
      <c r="P44" s="15">
        <v>74259.369766790405</v>
      </c>
      <c r="Q44" s="15">
        <v>75744</v>
      </c>
      <c r="R44" s="15">
        <v>77108.3</v>
      </c>
      <c r="S44" s="15">
        <f t="shared" si="17"/>
        <v>78264.924499999994</v>
      </c>
      <c r="T44" s="15">
        <f t="shared" si="19"/>
        <v>80612.872235000003</v>
      </c>
      <c r="U44" s="78">
        <f t="shared" si="5"/>
        <v>1612.26</v>
      </c>
      <c r="V44" s="15">
        <f t="shared" si="6"/>
        <v>82225.259999999995</v>
      </c>
      <c r="W44" s="15">
        <f t="shared" si="24"/>
        <v>82225.12967970001</v>
      </c>
      <c r="X44" s="15">
        <f t="shared" si="11"/>
        <v>1644.5</v>
      </c>
      <c r="Y44" s="15">
        <f t="shared" si="12"/>
        <v>83869.5</v>
      </c>
      <c r="Z44" s="15">
        <v>84643.650000000009</v>
      </c>
      <c r="AA44" s="87"/>
      <c r="AB44" s="87"/>
      <c r="AC44" s="55"/>
      <c r="AD44" s="55"/>
      <c r="AE44" s="56"/>
      <c r="AF44" s="117" t="s">
        <v>23</v>
      </c>
      <c r="AG44" s="18"/>
      <c r="AM44" s="48"/>
      <c r="AN44" s="51">
        <v>77108.3</v>
      </c>
      <c r="AO44" s="52"/>
      <c r="AP44" s="49">
        <f t="shared" si="22"/>
        <v>1156.6244999999908</v>
      </c>
      <c r="AQ44" s="53"/>
      <c r="AR44" s="25">
        <f t="shared" si="9"/>
        <v>78264.924499999994</v>
      </c>
      <c r="AS44" s="50">
        <f t="shared" si="23"/>
        <v>0</v>
      </c>
    </row>
    <row r="45" spans="1:46" s="64" customFormat="1" x14ac:dyDescent="0.2">
      <c r="B45" s="77" t="s">
        <v>60</v>
      </c>
      <c r="Q45" s="76" t="s">
        <v>44</v>
      </c>
      <c r="AM45" s="75"/>
      <c r="AN45" s="75"/>
      <c r="AO45" s="74"/>
      <c r="AP45" s="74"/>
      <c r="AQ45" s="73"/>
    </row>
    <row r="46" spans="1:46" x14ac:dyDescent="0.25">
      <c r="A46" s="60" t="s">
        <v>45</v>
      </c>
      <c r="AM46" s="48"/>
      <c r="AN46" s="48"/>
      <c r="AO46" s="52"/>
      <c r="AP46" s="52"/>
      <c r="AQ46" s="53"/>
    </row>
    <row r="47" spans="1:46" ht="22.5" customHeight="1" x14ac:dyDescent="0.25">
      <c r="A47" s="61" t="s">
        <v>46</v>
      </c>
      <c r="B47" s="119" t="s">
        <v>54</v>
      </c>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M47" s="48"/>
      <c r="AN47" s="48"/>
      <c r="AO47" s="52"/>
      <c r="AP47" s="52"/>
      <c r="AQ47" s="53"/>
    </row>
    <row r="48" spans="1:46" ht="25.5" customHeight="1" x14ac:dyDescent="0.25">
      <c r="A48" s="61" t="s">
        <v>46</v>
      </c>
      <c r="B48" s="119" t="s">
        <v>48</v>
      </c>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row>
    <row r="49" spans="1:33" ht="24" customHeight="1" x14ac:dyDescent="0.25">
      <c r="A49" s="61" t="s">
        <v>46</v>
      </c>
      <c r="B49" s="119" t="s">
        <v>49</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row>
    <row r="50" spans="1:33" ht="66.599999999999994" customHeight="1" x14ac:dyDescent="0.25">
      <c r="A50" s="61" t="s">
        <v>46</v>
      </c>
      <c r="B50" s="119" t="s">
        <v>50</v>
      </c>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row>
    <row r="51" spans="1:33" ht="11.25" customHeight="1" x14ac:dyDescent="0.25">
      <c r="A51" s="61" t="s">
        <v>46</v>
      </c>
      <c r="B51" s="61" t="s">
        <v>51</v>
      </c>
      <c r="C51" s="63"/>
      <c r="D51" s="63"/>
      <c r="E51" s="63"/>
      <c r="F51" s="63"/>
      <c r="G51" s="63"/>
      <c r="H51" s="63"/>
      <c r="I51" s="63"/>
      <c r="J51" s="63"/>
      <c r="K51" s="63"/>
      <c r="L51" s="63"/>
      <c r="M51" s="63"/>
      <c r="N51" s="63"/>
      <c r="O51" s="63"/>
      <c r="P51" s="63"/>
      <c r="Q51" s="63"/>
      <c r="R51" s="63"/>
      <c r="S51" s="63"/>
      <c r="T51" s="63"/>
      <c r="U51" s="63"/>
      <c r="V51" s="63"/>
      <c r="W51" s="88"/>
      <c r="X51" s="88"/>
      <c r="Y51" s="88"/>
      <c r="Z51" s="102"/>
      <c r="AA51" s="63"/>
      <c r="AB51" s="103"/>
      <c r="AC51" s="63"/>
      <c r="AD51" s="103"/>
      <c r="AE51" s="63"/>
      <c r="AF51" s="63"/>
      <c r="AG51" s="63"/>
    </row>
    <row r="52" spans="1:33" s="68" customFormat="1" ht="11.25" x14ac:dyDescent="0.2">
      <c r="A52" s="61" t="s">
        <v>46</v>
      </c>
      <c r="B52" s="66" t="s">
        <v>72</v>
      </c>
      <c r="C52" s="72"/>
      <c r="D52" s="72"/>
      <c r="E52" s="72"/>
      <c r="F52" s="72"/>
      <c r="G52" s="72"/>
      <c r="H52" s="72"/>
      <c r="I52" s="72"/>
      <c r="J52" s="72"/>
      <c r="K52" s="72"/>
      <c r="L52" s="72"/>
      <c r="M52" s="72"/>
      <c r="N52" s="72"/>
      <c r="O52" s="72"/>
      <c r="P52" s="72"/>
      <c r="Q52" s="72"/>
      <c r="R52" s="72"/>
      <c r="S52" s="72"/>
      <c r="T52" s="72"/>
      <c r="U52" s="71"/>
      <c r="V52" s="71"/>
      <c r="W52" s="71"/>
      <c r="X52" s="71"/>
      <c r="Y52" s="71"/>
      <c r="Z52" s="71"/>
      <c r="AA52" s="71"/>
      <c r="AB52" s="71"/>
      <c r="AC52" s="71"/>
      <c r="AD52" s="71"/>
      <c r="AE52" s="71"/>
      <c r="AF52" s="71"/>
    </row>
    <row r="53" spans="1:33" s="68" customFormat="1" ht="22.5" customHeight="1" x14ac:dyDescent="0.25">
      <c r="A53" s="61"/>
      <c r="B53" s="70" t="s">
        <v>52</v>
      </c>
      <c r="C53" s="69"/>
      <c r="D53" s="69"/>
      <c r="E53" s="69"/>
      <c r="F53" s="69"/>
      <c r="G53" s="69"/>
      <c r="H53" s="69"/>
      <c r="I53" s="69"/>
      <c r="J53" s="69"/>
      <c r="K53" s="69"/>
      <c r="L53" s="69"/>
      <c r="M53" s="69"/>
      <c r="N53" s="69"/>
      <c r="O53" s="69"/>
      <c r="P53" s="69"/>
      <c r="Q53" s="69"/>
      <c r="R53" s="69"/>
      <c r="S53" s="122" t="s">
        <v>64</v>
      </c>
      <c r="T53" s="123"/>
      <c r="U53" s="123"/>
      <c r="V53" s="123"/>
      <c r="W53" s="123"/>
      <c r="X53" s="123"/>
      <c r="Y53" s="123"/>
      <c r="Z53" s="123"/>
      <c r="AA53" s="123"/>
      <c r="AB53" s="123"/>
      <c r="AC53" s="123"/>
      <c r="AD53" s="123"/>
      <c r="AE53" s="123"/>
      <c r="AF53" s="123"/>
    </row>
    <row r="54" spans="1:33" ht="12.75" customHeight="1" x14ac:dyDescent="0.25">
      <c r="B54" s="65" t="s">
        <v>52</v>
      </c>
      <c r="C54" s="64"/>
      <c r="D54" s="64"/>
      <c r="E54" s="64"/>
      <c r="F54" s="64"/>
      <c r="G54" s="64"/>
      <c r="H54" s="64"/>
      <c r="I54" s="64"/>
      <c r="J54" s="64"/>
      <c r="K54" s="64"/>
      <c r="L54" s="64"/>
      <c r="M54" s="64"/>
      <c r="N54" s="64"/>
      <c r="O54" s="64"/>
      <c r="P54" s="64"/>
      <c r="Q54" s="64"/>
      <c r="R54" s="64"/>
      <c r="S54" s="67" t="s">
        <v>53</v>
      </c>
      <c r="T54" s="66" t="s">
        <v>73</v>
      </c>
    </row>
    <row r="55" spans="1:33" ht="12.95" customHeight="1" x14ac:dyDescent="0.25">
      <c r="B55" s="65" t="s">
        <v>52</v>
      </c>
      <c r="C55" s="64"/>
      <c r="D55" s="64"/>
      <c r="E55" s="64"/>
      <c r="F55" s="64"/>
      <c r="G55" s="64"/>
      <c r="H55" s="64"/>
      <c r="I55" s="64"/>
      <c r="J55" s="64"/>
      <c r="K55" s="64"/>
      <c r="L55" s="64"/>
      <c r="M55" s="64"/>
      <c r="N55" s="64"/>
      <c r="O55" s="64"/>
      <c r="P55" s="64"/>
      <c r="Q55" s="64"/>
      <c r="R55" s="64"/>
      <c r="S55" s="118" t="s">
        <v>74</v>
      </c>
      <c r="T55" s="118"/>
      <c r="U55" s="118"/>
      <c r="V55" s="118"/>
      <c r="W55" s="118"/>
      <c r="X55" s="118"/>
      <c r="Y55" s="118"/>
      <c r="Z55" s="118"/>
      <c r="AA55" s="118"/>
      <c r="AB55" s="118"/>
      <c r="AC55" s="118"/>
      <c r="AD55" s="118"/>
      <c r="AE55" s="118"/>
      <c r="AF55" s="118"/>
    </row>
  </sheetData>
  <mergeCells count="8">
    <mergeCell ref="S55:AF55"/>
    <mergeCell ref="B50:AG50"/>
    <mergeCell ref="B4:AF4"/>
    <mergeCell ref="AK6:AL7"/>
    <mergeCell ref="B47:AG47"/>
    <mergeCell ref="B48:AG48"/>
    <mergeCell ref="B49:AG49"/>
    <mergeCell ref="S53:AF53"/>
  </mergeCells>
  <phoneticPr fontId="29" type="noConversion"/>
  <hyperlinks>
    <hyperlink ref="Q45" r:id="rId1" display="https://www.ucea.ac.uk/" xr:uid="{C7B577F9-613B-4D55-8C81-EF6148159953}"/>
  </hyperlinks>
  <pageMargins left="0.70866141732283472" right="0.70866141732283472" top="0.74803149606299213" bottom="0.74803149606299213" header="0.31496062992125984" footer="0.31496062992125984"/>
  <pageSetup paperSize="9" scale="7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19DB-12C1-4E3E-B433-7A10819D0856}">
  <dimension ref="A4:AL51"/>
  <sheetViews>
    <sheetView view="pageBreakPreview" zoomScaleNormal="100" zoomScaleSheetLayoutView="100" workbookViewId="0">
      <selection activeCell="W14" sqref="W14"/>
    </sheetView>
  </sheetViews>
  <sheetFormatPr defaultColWidth="8.85546875" defaultRowHeight="15" x14ac:dyDescent="0.25"/>
  <cols>
    <col min="1" max="1" width="4.28515625" customWidth="1"/>
    <col min="3" max="14" width="9.140625" hidden="1" customWidth="1"/>
    <col min="15" max="16" width="9.42578125" hidden="1" customWidth="1"/>
    <col min="17" max="17" width="9.85546875" hidden="1" customWidth="1"/>
    <col min="18" max="20" width="9.85546875" customWidth="1"/>
    <col min="25" max="25" width="5.42578125" hidden="1" customWidth="1"/>
    <col min="26" max="30" width="9.140625" hidden="1" customWidth="1"/>
    <col min="31" max="32" width="10.140625" hidden="1" customWidth="1"/>
    <col min="33" max="34" width="10.85546875" hidden="1" customWidth="1"/>
    <col min="35" max="36" width="10.140625" hidden="1" customWidth="1"/>
    <col min="37" max="37" width="8.85546875" hidden="1" customWidth="1"/>
    <col min="38" max="38" width="0" hidden="1" customWidth="1"/>
    <col min="257" max="257" width="4.28515625" customWidth="1"/>
    <col min="259" max="272" width="0" hidden="1" customWidth="1"/>
    <col min="273" max="276" width="9.85546875" customWidth="1"/>
    <col min="281" max="294" width="0" hidden="1" customWidth="1"/>
    <col min="513" max="513" width="4.28515625" customWidth="1"/>
    <col min="515" max="528" width="0" hidden="1" customWidth="1"/>
    <col min="529" max="532" width="9.85546875" customWidth="1"/>
    <col min="537" max="550" width="0" hidden="1" customWidth="1"/>
    <col min="769" max="769" width="4.28515625" customWidth="1"/>
    <col min="771" max="784" width="0" hidden="1" customWidth="1"/>
    <col min="785" max="788" width="9.85546875" customWidth="1"/>
    <col min="793" max="806" width="0" hidden="1" customWidth="1"/>
    <col min="1025" max="1025" width="4.28515625" customWidth="1"/>
    <col min="1027" max="1040" width="0" hidden="1" customWidth="1"/>
    <col min="1041" max="1044" width="9.85546875" customWidth="1"/>
    <col min="1049" max="1062" width="0" hidden="1" customWidth="1"/>
    <col min="1281" max="1281" width="4.28515625" customWidth="1"/>
    <col min="1283" max="1296" width="0" hidden="1" customWidth="1"/>
    <col min="1297" max="1300" width="9.85546875" customWidth="1"/>
    <col min="1305" max="1318" width="0" hidden="1" customWidth="1"/>
    <col min="1537" max="1537" width="4.28515625" customWidth="1"/>
    <col min="1539" max="1552" width="0" hidden="1" customWidth="1"/>
    <col min="1553" max="1556" width="9.85546875" customWidth="1"/>
    <col min="1561" max="1574" width="0" hidden="1" customWidth="1"/>
    <col min="1793" max="1793" width="4.28515625" customWidth="1"/>
    <col min="1795" max="1808" width="0" hidden="1" customWidth="1"/>
    <col min="1809" max="1812" width="9.85546875" customWidth="1"/>
    <col min="1817" max="1830" width="0" hidden="1" customWidth="1"/>
    <col min="2049" max="2049" width="4.28515625" customWidth="1"/>
    <col min="2051" max="2064" width="0" hidden="1" customWidth="1"/>
    <col min="2065" max="2068" width="9.85546875" customWidth="1"/>
    <col min="2073" max="2086" width="0" hidden="1" customWidth="1"/>
    <col min="2305" max="2305" width="4.28515625" customWidth="1"/>
    <col min="2307" max="2320" width="0" hidden="1" customWidth="1"/>
    <col min="2321" max="2324" width="9.85546875" customWidth="1"/>
    <col min="2329" max="2342" width="0" hidden="1" customWidth="1"/>
    <col min="2561" max="2561" width="4.28515625" customWidth="1"/>
    <col min="2563" max="2576" width="0" hidden="1" customWidth="1"/>
    <col min="2577" max="2580" width="9.85546875" customWidth="1"/>
    <col min="2585" max="2598" width="0" hidden="1" customWidth="1"/>
    <col min="2817" max="2817" width="4.28515625" customWidth="1"/>
    <col min="2819" max="2832" width="0" hidden="1" customWidth="1"/>
    <col min="2833" max="2836" width="9.85546875" customWidth="1"/>
    <col min="2841" max="2854" width="0" hidden="1" customWidth="1"/>
    <col min="3073" max="3073" width="4.28515625" customWidth="1"/>
    <col min="3075" max="3088" width="0" hidden="1" customWidth="1"/>
    <col min="3089" max="3092" width="9.85546875" customWidth="1"/>
    <col min="3097" max="3110" width="0" hidden="1" customWidth="1"/>
    <col min="3329" max="3329" width="4.28515625" customWidth="1"/>
    <col min="3331" max="3344" width="0" hidden="1" customWidth="1"/>
    <col min="3345" max="3348" width="9.85546875" customWidth="1"/>
    <col min="3353" max="3366" width="0" hidden="1" customWidth="1"/>
    <col min="3585" max="3585" width="4.28515625" customWidth="1"/>
    <col min="3587" max="3600" width="0" hidden="1" customWidth="1"/>
    <col min="3601" max="3604" width="9.85546875" customWidth="1"/>
    <col min="3609" max="3622" width="0" hidden="1" customWidth="1"/>
    <col min="3841" max="3841" width="4.28515625" customWidth="1"/>
    <col min="3843" max="3856" width="0" hidden="1" customWidth="1"/>
    <col min="3857" max="3860" width="9.85546875" customWidth="1"/>
    <col min="3865" max="3878" width="0" hidden="1" customWidth="1"/>
    <col min="4097" max="4097" width="4.28515625" customWidth="1"/>
    <col min="4099" max="4112" width="0" hidden="1" customWidth="1"/>
    <col min="4113" max="4116" width="9.85546875" customWidth="1"/>
    <col min="4121" max="4134" width="0" hidden="1" customWidth="1"/>
    <col min="4353" max="4353" width="4.28515625" customWidth="1"/>
    <col min="4355" max="4368" width="0" hidden="1" customWidth="1"/>
    <col min="4369" max="4372" width="9.85546875" customWidth="1"/>
    <col min="4377" max="4390" width="0" hidden="1" customWidth="1"/>
    <col min="4609" max="4609" width="4.28515625" customWidth="1"/>
    <col min="4611" max="4624" width="0" hidden="1" customWidth="1"/>
    <col min="4625" max="4628" width="9.85546875" customWidth="1"/>
    <col min="4633" max="4646" width="0" hidden="1" customWidth="1"/>
    <col min="4865" max="4865" width="4.28515625" customWidth="1"/>
    <col min="4867" max="4880" width="0" hidden="1" customWidth="1"/>
    <col min="4881" max="4884" width="9.85546875" customWidth="1"/>
    <col min="4889" max="4902" width="0" hidden="1" customWidth="1"/>
    <col min="5121" max="5121" width="4.28515625" customWidth="1"/>
    <col min="5123" max="5136" width="0" hidden="1" customWidth="1"/>
    <col min="5137" max="5140" width="9.85546875" customWidth="1"/>
    <col min="5145" max="5158" width="0" hidden="1" customWidth="1"/>
    <col min="5377" max="5377" width="4.28515625" customWidth="1"/>
    <col min="5379" max="5392" width="0" hidden="1" customWidth="1"/>
    <col min="5393" max="5396" width="9.85546875" customWidth="1"/>
    <col min="5401" max="5414" width="0" hidden="1" customWidth="1"/>
    <col min="5633" max="5633" width="4.28515625" customWidth="1"/>
    <col min="5635" max="5648" width="0" hidden="1" customWidth="1"/>
    <col min="5649" max="5652" width="9.85546875" customWidth="1"/>
    <col min="5657" max="5670" width="0" hidden="1" customWidth="1"/>
    <col min="5889" max="5889" width="4.28515625" customWidth="1"/>
    <col min="5891" max="5904" width="0" hidden="1" customWidth="1"/>
    <col min="5905" max="5908" width="9.85546875" customWidth="1"/>
    <col min="5913" max="5926" width="0" hidden="1" customWidth="1"/>
    <col min="6145" max="6145" width="4.28515625" customWidth="1"/>
    <col min="6147" max="6160" width="0" hidden="1" customWidth="1"/>
    <col min="6161" max="6164" width="9.85546875" customWidth="1"/>
    <col min="6169" max="6182" width="0" hidden="1" customWidth="1"/>
    <col min="6401" max="6401" width="4.28515625" customWidth="1"/>
    <col min="6403" max="6416" width="0" hidden="1" customWidth="1"/>
    <col min="6417" max="6420" width="9.85546875" customWidth="1"/>
    <col min="6425" max="6438" width="0" hidden="1" customWidth="1"/>
    <col min="6657" max="6657" width="4.28515625" customWidth="1"/>
    <col min="6659" max="6672" width="0" hidden="1" customWidth="1"/>
    <col min="6673" max="6676" width="9.85546875" customWidth="1"/>
    <col min="6681" max="6694" width="0" hidden="1" customWidth="1"/>
    <col min="6913" max="6913" width="4.28515625" customWidth="1"/>
    <col min="6915" max="6928" width="0" hidden="1" customWidth="1"/>
    <col min="6929" max="6932" width="9.85546875" customWidth="1"/>
    <col min="6937" max="6950" width="0" hidden="1" customWidth="1"/>
    <col min="7169" max="7169" width="4.28515625" customWidth="1"/>
    <col min="7171" max="7184" width="0" hidden="1" customWidth="1"/>
    <col min="7185" max="7188" width="9.85546875" customWidth="1"/>
    <col min="7193" max="7206" width="0" hidden="1" customWidth="1"/>
    <col min="7425" max="7425" width="4.28515625" customWidth="1"/>
    <col min="7427" max="7440" width="0" hidden="1" customWidth="1"/>
    <col min="7441" max="7444" width="9.85546875" customWidth="1"/>
    <col min="7449" max="7462" width="0" hidden="1" customWidth="1"/>
    <col min="7681" max="7681" width="4.28515625" customWidth="1"/>
    <col min="7683" max="7696" width="0" hidden="1" customWidth="1"/>
    <col min="7697" max="7700" width="9.85546875" customWidth="1"/>
    <col min="7705" max="7718" width="0" hidden="1" customWidth="1"/>
    <col min="7937" max="7937" width="4.28515625" customWidth="1"/>
    <col min="7939" max="7952" width="0" hidden="1" customWidth="1"/>
    <col min="7953" max="7956" width="9.85546875" customWidth="1"/>
    <col min="7961" max="7974" width="0" hidden="1" customWidth="1"/>
    <col min="8193" max="8193" width="4.28515625" customWidth="1"/>
    <col min="8195" max="8208" width="0" hidden="1" customWidth="1"/>
    <col min="8209" max="8212" width="9.85546875" customWidth="1"/>
    <col min="8217" max="8230" width="0" hidden="1" customWidth="1"/>
    <col min="8449" max="8449" width="4.28515625" customWidth="1"/>
    <col min="8451" max="8464" width="0" hidden="1" customWidth="1"/>
    <col min="8465" max="8468" width="9.85546875" customWidth="1"/>
    <col min="8473" max="8486" width="0" hidden="1" customWidth="1"/>
    <col min="8705" max="8705" width="4.28515625" customWidth="1"/>
    <col min="8707" max="8720" width="0" hidden="1" customWidth="1"/>
    <col min="8721" max="8724" width="9.85546875" customWidth="1"/>
    <col min="8729" max="8742" width="0" hidden="1" customWidth="1"/>
    <col min="8961" max="8961" width="4.28515625" customWidth="1"/>
    <col min="8963" max="8976" width="0" hidden="1" customWidth="1"/>
    <col min="8977" max="8980" width="9.85546875" customWidth="1"/>
    <col min="8985" max="8998" width="0" hidden="1" customWidth="1"/>
    <col min="9217" max="9217" width="4.28515625" customWidth="1"/>
    <col min="9219" max="9232" width="0" hidden="1" customWidth="1"/>
    <col min="9233" max="9236" width="9.85546875" customWidth="1"/>
    <col min="9241" max="9254" width="0" hidden="1" customWidth="1"/>
    <col min="9473" max="9473" width="4.28515625" customWidth="1"/>
    <col min="9475" max="9488" width="0" hidden="1" customWidth="1"/>
    <col min="9489" max="9492" width="9.85546875" customWidth="1"/>
    <col min="9497" max="9510" width="0" hidden="1" customWidth="1"/>
    <col min="9729" max="9729" width="4.28515625" customWidth="1"/>
    <col min="9731" max="9744" width="0" hidden="1" customWidth="1"/>
    <col min="9745" max="9748" width="9.85546875" customWidth="1"/>
    <col min="9753" max="9766" width="0" hidden="1" customWidth="1"/>
    <col min="9985" max="9985" width="4.28515625" customWidth="1"/>
    <col min="9987" max="10000" width="0" hidden="1" customWidth="1"/>
    <col min="10001" max="10004" width="9.85546875" customWidth="1"/>
    <col min="10009" max="10022" width="0" hidden="1" customWidth="1"/>
    <col min="10241" max="10241" width="4.28515625" customWidth="1"/>
    <col min="10243" max="10256" width="0" hidden="1" customWidth="1"/>
    <col min="10257" max="10260" width="9.85546875" customWidth="1"/>
    <col min="10265" max="10278" width="0" hidden="1" customWidth="1"/>
    <col min="10497" max="10497" width="4.28515625" customWidth="1"/>
    <col min="10499" max="10512" width="0" hidden="1" customWidth="1"/>
    <col min="10513" max="10516" width="9.85546875" customWidth="1"/>
    <col min="10521" max="10534" width="0" hidden="1" customWidth="1"/>
    <col min="10753" max="10753" width="4.28515625" customWidth="1"/>
    <col min="10755" max="10768" width="0" hidden="1" customWidth="1"/>
    <col min="10769" max="10772" width="9.85546875" customWidth="1"/>
    <col min="10777" max="10790" width="0" hidden="1" customWidth="1"/>
    <col min="11009" max="11009" width="4.28515625" customWidth="1"/>
    <col min="11011" max="11024" width="0" hidden="1" customWidth="1"/>
    <col min="11025" max="11028" width="9.85546875" customWidth="1"/>
    <col min="11033" max="11046" width="0" hidden="1" customWidth="1"/>
    <col min="11265" max="11265" width="4.28515625" customWidth="1"/>
    <col min="11267" max="11280" width="0" hidden="1" customWidth="1"/>
    <col min="11281" max="11284" width="9.85546875" customWidth="1"/>
    <col min="11289" max="11302" width="0" hidden="1" customWidth="1"/>
    <col min="11521" max="11521" width="4.28515625" customWidth="1"/>
    <col min="11523" max="11536" width="0" hidden="1" customWidth="1"/>
    <col min="11537" max="11540" width="9.85546875" customWidth="1"/>
    <col min="11545" max="11558" width="0" hidden="1" customWidth="1"/>
    <col min="11777" max="11777" width="4.28515625" customWidth="1"/>
    <col min="11779" max="11792" width="0" hidden="1" customWidth="1"/>
    <col min="11793" max="11796" width="9.85546875" customWidth="1"/>
    <col min="11801" max="11814" width="0" hidden="1" customWidth="1"/>
    <col min="12033" max="12033" width="4.28515625" customWidth="1"/>
    <col min="12035" max="12048" width="0" hidden="1" customWidth="1"/>
    <col min="12049" max="12052" width="9.85546875" customWidth="1"/>
    <col min="12057" max="12070" width="0" hidden="1" customWidth="1"/>
    <col min="12289" max="12289" width="4.28515625" customWidth="1"/>
    <col min="12291" max="12304" width="0" hidden="1" customWidth="1"/>
    <col min="12305" max="12308" width="9.85546875" customWidth="1"/>
    <col min="12313" max="12326" width="0" hidden="1" customWidth="1"/>
    <col min="12545" max="12545" width="4.28515625" customWidth="1"/>
    <col min="12547" max="12560" width="0" hidden="1" customWidth="1"/>
    <col min="12561" max="12564" width="9.85546875" customWidth="1"/>
    <col min="12569" max="12582" width="0" hidden="1" customWidth="1"/>
    <col min="12801" max="12801" width="4.28515625" customWidth="1"/>
    <col min="12803" max="12816" width="0" hidden="1" customWidth="1"/>
    <col min="12817" max="12820" width="9.85546875" customWidth="1"/>
    <col min="12825" max="12838" width="0" hidden="1" customWidth="1"/>
    <col min="13057" max="13057" width="4.28515625" customWidth="1"/>
    <col min="13059" max="13072" width="0" hidden="1" customWidth="1"/>
    <col min="13073" max="13076" width="9.85546875" customWidth="1"/>
    <col min="13081" max="13094" width="0" hidden="1" customWidth="1"/>
    <col min="13313" max="13313" width="4.28515625" customWidth="1"/>
    <col min="13315" max="13328" width="0" hidden="1" customWidth="1"/>
    <col min="13329" max="13332" width="9.85546875" customWidth="1"/>
    <col min="13337" max="13350" width="0" hidden="1" customWidth="1"/>
    <col min="13569" max="13569" width="4.28515625" customWidth="1"/>
    <col min="13571" max="13584" width="0" hidden="1" customWidth="1"/>
    <col min="13585" max="13588" width="9.85546875" customWidth="1"/>
    <col min="13593" max="13606" width="0" hidden="1" customWidth="1"/>
    <col min="13825" max="13825" width="4.28515625" customWidth="1"/>
    <col min="13827" max="13840" width="0" hidden="1" customWidth="1"/>
    <col min="13841" max="13844" width="9.85546875" customWidth="1"/>
    <col min="13849" max="13862" width="0" hidden="1" customWidth="1"/>
    <col min="14081" max="14081" width="4.28515625" customWidth="1"/>
    <col min="14083" max="14096" width="0" hidden="1" customWidth="1"/>
    <col min="14097" max="14100" width="9.85546875" customWidth="1"/>
    <col min="14105" max="14118" width="0" hidden="1" customWidth="1"/>
    <col min="14337" max="14337" width="4.28515625" customWidth="1"/>
    <col min="14339" max="14352" width="0" hidden="1" customWidth="1"/>
    <col min="14353" max="14356" width="9.85546875" customWidth="1"/>
    <col min="14361" max="14374" width="0" hidden="1" customWidth="1"/>
    <col min="14593" max="14593" width="4.28515625" customWidth="1"/>
    <col min="14595" max="14608" width="0" hidden="1" customWidth="1"/>
    <col min="14609" max="14612" width="9.85546875" customWidth="1"/>
    <col min="14617" max="14630" width="0" hidden="1" customWidth="1"/>
    <col min="14849" max="14849" width="4.28515625" customWidth="1"/>
    <col min="14851" max="14864" width="0" hidden="1" customWidth="1"/>
    <col min="14865" max="14868" width="9.85546875" customWidth="1"/>
    <col min="14873" max="14886" width="0" hidden="1" customWidth="1"/>
    <col min="15105" max="15105" width="4.28515625" customWidth="1"/>
    <col min="15107" max="15120" width="0" hidden="1" customWidth="1"/>
    <col min="15121" max="15124" width="9.85546875" customWidth="1"/>
    <col min="15129" max="15142" width="0" hidden="1" customWidth="1"/>
    <col min="15361" max="15361" width="4.28515625" customWidth="1"/>
    <col min="15363" max="15376" width="0" hidden="1" customWidth="1"/>
    <col min="15377" max="15380" width="9.85546875" customWidth="1"/>
    <col min="15385" max="15398" width="0" hidden="1" customWidth="1"/>
    <col min="15617" max="15617" width="4.28515625" customWidth="1"/>
    <col min="15619" max="15632" width="0" hidden="1" customWidth="1"/>
    <col min="15633" max="15636" width="9.85546875" customWidth="1"/>
    <col min="15641" max="15654" width="0" hidden="1" customWidth="1"/>
    <col min="15873" max="15873" width="4.28515625" customWidth="1"/>
    <col min="15875" max="15888" width="0" hidden="1" customWidth="1"/>
    <col min="15889" max="15892" width="9.85546875" customWidth="1"/>
    <col min="15897" max="15910" width="0" hidden="1" customWidth="1"/>
    <col min="16129" max="16129" width="4.28515625" customWidth="1"/>
    <col min="16131" max="16144" width="0" hidden="1" customWidth="1"/>
    <col min="16145" max="16148" width="9.85546875" customWidth="1"/>
    <col min="16153" max="16166" width="0" hidden="1" customWidth="1"/>
  </cols>
  <sheetData>
    <row r="4" spans="2:37" x14ac:dyDescent="0.25">
      <c r="B4" s="120" t="s">
        <v>0</v>
      </c>
      <c r="C4" s="120"/>
      <c r="D4" s="120"/>
      <c r="E4" s="120"/>
      <c r="F4" s="120"/>
      <c r="G4" s="120"/>
      <c r="H4" s="120"/>
      <c r="I4" s="120"/>
      <c r="J4" s="120"/>
      <c r="K4" s="120"/>
      <c r="L4" s="120"/>
      <c r="M4" s="120"/>
      <c r="N4" s="120"/>
      <c r="O4" s="120"/>
      <c r="P4" s="120"/>
      <c r="Q4" s="120"/>
      <c r="R4" s="120"/>
      <c r="S4" s="120"/>
      <c r="T4" s="120"/>
      <c r="U4" s="120"/>
      <c r="V4" s="120"/>
      <c r="W4" s="120"/>
      <c r="X4" s="120"/>
    </row>
    <row r="5" spans="2:37" ht="15.75" thickBot="1" x14ac:dyDescent="0.3">
      <c r="B5" s="1"/>
      <c r="C5" s="1"/>
      <c r="D5" s="1"/>
      <c r="E5" s="1"/>
      <c r="F5" s="1"/>
      <c r="G5" s="1"/>
      <c r="H5" s="1"/>
      <c r="I5" s="1"/>
      <c r="J5" s="1"/>
      <c r="K5" s="1"/>
      <c r="L5" s="1"/>
      <c r="M5" s="1"/>
      <c r="N5" s="1"/>
      <c r="O5" s="1"/>
      <c r="P5" s="1"/>
      <c r="Q5" s="1"/>
      <c r="R5" s="1"/>
      <c r="S5" s="1"/>
      <c r="T5" s="1"/>
    </row>
    <row r="6" spans="2:37" ht="85.5" thickBot="1" x14ac:dyDescent="0.3">
      <c r="B6" s="2" t="s">
        <v>1</v>
      </c>
      <c r="C6" s="2" t="s">
        <v>2</v>
      </c>
      <c r="D6" s="2" t="s">
        <v>3</v>
      </c>
      <c r="E6" s="2" t="s">
        <v>4</v>
      </c>
      <c r="F6" s="2" t="s">
        <v>5</v>
      </c>
      <c r="G6" s="2" t="s">
        <v>6</v>
      </c>
      <c r="H6" s="2" t="s">
        <v>7</v>
      </c>
      <c r="I6" s="2" t="s">
        <v>8</v>
      </c>
      <c r="J6" s="2" t="s">
        <v>9</v>
      </c>
      <c r="K6" s="2" t="s">
        <v>10</v>
      </c>
      <c r="L6" s="2" t="s">
        <v>11</v>
      </c>
      <c r="M6" s="2" t="s">
        <v>12</v>
      </c>
      <c r="N6" s="2" t="s">
        <v>13</v>
      </c>
      <c r="O6" s="2" t="s">
        <v>14</v>
      </c>
      <c r="P6" s="2" t="s">
        <v>15</v>
      </c>
      <c r="Q6" s="2" t="s">
        <v>16</v>
      </c>
      <c r="R6" s="2" t="s">
        <v>17</v>
      </c>
      <c r="S6" s="2" t="s">
        <v>18</v>
      </c>
      <c r="T6" s="2" t="s">
        <v>19</v>
      </c>
      <c r="U6" s="3" t="s">
        <v>20</v>
      </c>
      <c r="V6" s="4" t="s">
        <v>21</v>
      </c>
      <c r="W6" s="4" t="s">
        <v>22</v>
      </c>
      <c r="X6" s="3" t="s">
        <v>23</v>
      </c>
      <c r="AA6" t="s">
        <v>24</v>
      </c>
      <c r="AC6" s="121" t="s">
        <v>25</v>
      </c>
      <c r="AD6" s="121"/>
      <c r="AF6" t="s">
        <v>26</v>
      </c>
      <c r="AG6" t="s">
        <v>27</v>
      </c>
      <c r="AI6" s="5" t="s">
        <v>28</v>
      </c>
      <c r="AJ6" s="5" t="s">
        <v>29</v>
      </c>
      <c r="AK6" s="5" t="s">
        <v>30</v>
      </c>
    </row>
    <row r="7" spans="2:37" x14ac:dyDescent="0.25">
      <c r="B7" s="6"/>
      <c r="C7" s="6"/>
      <c r="D7" s="7">
        <f t="shared" ref="D7:J7" si="0">(D8/C8)-100%</f>
        <v>2.9997529033852333E-2</v>
      </c>
      <c r="E7" s="7">
        <f t="shared" si="0"/>
        <v>9.9798483830726425E-3</v>
      </c>
      <c r="F7" s="7">
        <f t="shared" si="0"/>
        <v>3.0023752969121187E-2</v>
      </c>
      <c r="G7" s="7">
        <f t="shared" si="0"/>
        <v>2.9978784244995893E-2</v>
      </c>
      <c r="H7" s="7">
        <f t="shared" si="0"/>
        <v>5.0017911517105551E-2</v>
      </c>
      <c r="I7" s="7">
        <f t="shared" si="0"/>
        <v>4.9999999999998934E-3</v>
      </c>
      <c r="J7" s="7">
        <f t="shared" si="0"/>
        <v>4.0207932999083429E-3</v>
      </c>
      <c r="K7" s="8">
        <v>150</v>
      </c>
      <c r="L7" s="7">
        <v>0.01</v>
      </c>
      <c r="M7" s="7">
        <v>0.01</v>
      </c>
      <c r="N7" s="7">
        <v>0.01</v>
      </c>
      <c r="O7" s="7">
        <v>1.0999999999999999E-2</v>
      </c>
      <c r="P7" s="7">
        <v>1.7000000000000001E-2</v>
      </c>
      <c r="Q7" s="7">
        <v>0.02</v>
      </c>
      <c r="R7" s="7">
        <v>1.7999999999999999E-2</v>
      </c>
      <c r="S7" s="7">
        <v>1.4999999999999999E-2</v>
      </c>
      <c r="T7" s="7">
        <v>0.03</v>
      </c>
      <c r="U7" s="9"/>
      <c r="V7" s="10"/>
      <c r="W7" s="11"/>
      <c r="X7" s="12"/>
      <c r="AA7" s="13">
        <v>43678</v>
      </c>
      <c r="AB7" s="13">
        <v>44409</v>
      </c>
      <c r="AC7" s="121"/>
      <c r="AD7" s="121"/>
      <c r="AF7" s="13">
        <v>43678</v>
      </c>
      <c r="AG7" s="13">
        <v>44409</v>
      </c>
    </row>
    <row r="8" spans="2:37" x14ac:dyDescent="0.25">
      <c r="B8" s="14">
        <v>22</v>
      </c>
      <c r="C8" s="15">
        <v>20235</v>
      </c>
      <c r="D8" s="15">
        <v>20842</v>
      </c>
      <c r="E8" s="15">
        <v>21050</v>
      </c>
      <c r="F8" s="15">
        <v>21682</v>
      </c>
      <c r="G8" s="15">
        <v>22332</v>
      </c>
      <c r="H8" s="15">
        <v>23449</v>
      </c>
      <c r="I8" s="15">
        <f>SUM(H8*100.5%)</f>
        <v>23566.244999999999</v>
      </c>
      <c r="J8" s="15">
        <v>23661</v>
      </c>
      <c r="K8" s="15">
        <f>SUM(J8+150)</f>
        <v>23811</v>
      </c>
      <c r="L8" s="15">
        <f>SUM(K8*101%)</f>
        <v>24049.11</v>
      </c>
      <c r="M8" s="15">
        <v>24289</v>
      </c>
      <c r="N8" s="15">
        <v>25022.5278</v>
      </c>
      <c r="O8" s="15">
        <v>25297.775605799998</v>
      </c>
      <c r="P8" s="15">
        <v>25727.837791098595</v>
      </c>
      <c r="Q8" s="15">
        <v>26243</v>
      </c>
      <c r="R8" s="15">
        <f t="shared" ref="R8:R13" si="1">SUM(Q8*1.018)</f>
        <v>26715.374</v>
      </c>
      <c r="S8" s="15">
        <f>R8*1.015</f>
        <v>27116.104609999999</v>
      </c>
      <c r="T8" s="15">
        <v>27929</v>
      </c>
      <c r="U8" s="16" t="s">
        <v>31</v>
      </c>
      <c r="V8" s="17"/>
      <c r="W8" s="17"/>
      <c r="X8" s="17"/>
      <c r="Y8" s="18"/>
      <c r="Z8" s="19">
        <v>22</v>
      </c>
      <c r="AA8" s="20">
        <v>26715</v>
      </c>
      <c r="AB8" s="20">
        <v>27115.66827838781</v>
      </c>
      <c r="AC8" s="21">
        <f>SUM(AB8-R8)</f>
        <v>400.29427838780975</v>
      </c>
      <c r="AE8" s="22">
        <v>22</v>
      </c>
      <c r="AF8" s="23">
        <v>26715.374</v>
      </c>
      <c r="AG8" s="23">
        <v>27116</v>
      </c>
      <c r="AH8" s="21">
        <f>SUM(AG8-R8)</f>
        <v>400.6260000000002</v>
      </c>
      <c r="AI8" s="24">
        <f>SUM(AG8-S8)</f>
        <v>-0.10460999999850173</v>
      </c>
      <c r="AJ8" s="25">
        <f>SUM(R8*1.015)</f>
        <v>27116.104609999999</v>
      </c>
      <c r="AK8" s="25">
        <f>SUM(AJ8-AG8)</f>
        <v>0.10460999999850173</v>
      </c>
    </row>
    <row r="9" spans="2:37" x14ac:dyDescent="0.25">
      <c r="B9" s="14">
        <v>23</v>
      </c>
      <c r="C9" s="15">
        <v>20842</v>
      </c>
      <c r="D9" s="15">
        <v>21467</v>
      </c>
      <c r="E9" s="15">
        <v>21682</v>
      </c>
      <c r="F9" s="15">
        <v>22332</v>
      </c>
      <c r="G9" s="15">
        <v>23002</v>
      </c>
      <c r="H9" s="15">
        <v>24152</v>
      </c>
      <c r="I9" s="15">
        <f t="shared" ref="I9:I44" si="2">SUM(H9*100.5%)</f>
        <v>24272.76</v>
      </c>
      <c r="J9" s="15">
        <v>24370</v>
      </c>
      <c r="K9" s="15">
        <f t="shared" ref="K9:K44" si="3">SUM(J9+150)</f>
        <v>24520</v>
      </c>
      <c r="L9" s="15">
        <v>24766</v>
      </c>
      <c r="M9" s="15">
        <v>25013</v>
      </c>
      <c r="N9" s="15">
        <v>25769</v>
      </c>
      <c r="O9" s="15">
        <v>26052.458999999999</v>
      </c>
      <c r="P9" s="15">
        <v>26495.350802999998</v>
      </c>
      <c r="Q9" s="15">
        <v>27025</v>
      </c>
      <c r="R9" s="15">
        <f t="shared" si="1"/>
        <v>27511.45</v>
      </c>
      <c r="S9" s="15">
        <f t="shared" ref="S9:S44" si="4">R9*1.015</f>
        <v>27924.121749999998</v>
      </c>
      <c r="T9" s="15">
        <f t="shared" ref="T9:T44" si="5">SUM(S9*1.03)</f>
        <v>28761.845402499999</v>
      </c>
      <c r="U9" s="26"/>
      <c r="V9" s="17"/>
      <c r="W9" s="17"/>
      <c r="X9" s="17"/>
      <c r="Y9" s="18"/>
      <c r="Z9" s="19">
        <v>23</v>
      </c>
      <c r="AA9" s="20">
        <v>27511</v>
      </c>
      <c r="AB9" s="20">
        <v>27923.947112299829</v>
      </c>
      <c r="AC9" s="21">
        <f t="shared" ref="AC9:AC37" si="6">SUM(AB9-R9)</f>
        <v>412.49711229982859</v>
      </c>
      <c r="AE9" s="22">
        <v>23</v>
      </c>
      <c r="AF9" s="23">
        <v>27511.45</v>
      </c>
      <c r="AG9" s="23">
        <v>27924</v>
      </c>
      <c r="AH9" s="21">
        <f t="shared" ref="AH9:AH37" si="7">SUM(AG9-R9)</f>
        <v>412.54999999999927</v>
      </c>
      <c r="AI9" s="27">
        <v>-0.10460999999850173</v>
      </c>
      <c r="AJ9" s="25">
        <f t="shared" ref="AJ9:AJ44" si="8">SUM(R9*1.015)</f>
        <v>27924.121749999998</v>
      </c>
      <c r="AK9" s="25">
        <f t="shared" ref="AK9:AK37" si="9">SUM(AJ9-AG9)</f>
        <v>0.12174999999842839</v>
      </c>
    </row>
    <row r="10" spans="2:37" x14ac:dyDescent="0.25">
      <c r="B10" s="14">
        <v>24</v>
      </c>
      <c r="C10" s="15">
        <v>21467</v>
      </c>
      <c r="D10" s="15">
        <v>22111</v>
      </c>
      <c r="E10" s="15">
        <v>22332</v>
      </c>
      <c r="F10" s="15">
        <v>23002</v>
      </c>
      <c r="G10" s="15">
        <v>23692</v>
      </c>
      <c r="H10" s="15">
        <v>24877</v>
      </c>
      <c r="I10" s="15">
        <f t="shared" si="2"/>
        <v>25001.384999999998</v>
      </c>
      <c r="J10" s="15">
        <v>25101</v>
      </c>
      <c r="K10" s="15">
        <f t="shared" si="3"/>
        <v>25251</v>
      </c>
      <c r="L10" s="15">
        <f t="shared" ref="L10:L44" si="10">SUM(K10*101%)</f>
        <v>25503.510000000002</v>
      </c>
      <c r="M10" s="15">
        <f t="shared" ref="M10:M44" si="11">SUM(L10*101%)</f>
        <v>25758.545100000003</v>
      </c>
      <c r="N10" s="15">
        <v>26537</v>
      </c>
      <c r="O10" s="15">
        <v>26828.906999999996</v>
      </c>
      <c r="P10" s="15">
        <v>27284.998418999992</v>
      </c>
      <c r="Q10" s="15">
        <v>27830</v>
      </c>
      <c r="R10" s="15">
        <f t="shared" si="1"/>
        <v>28330.94</v>
      </c>
      <c r="S10" s="15">
        <f t="shared" si="4"/>
        <v>28755.904099999996</v>
      </c>
      <c r="T10" s="15">
        <f t="shared" si="5"/>
        <v>29618.581222999997</v>
      </c>
      <c r="U10" s="26"/>
      <c r="V10" s="17"/>
      <c r="W10" s="17"/>
      <c r="X10" s="17"/>
      <c r="Y10" s="18"/>
      <c r="Z10" s="19">
        <v>24</v>
      </c>
      <c r="AA10" s="20">
        <v>28331</v>
      </c>
      <c r="AB10" s="20">
        <v>28756.194676047799</v>
      </c>
      <c r="AC10" s="21">
        <f t="shared" si="6"/>
        <v>425.25467604779988</v>
      </c>
      <c r="AE10" s="22">
        <v>24</v>
      </c>
      <c r="AF10" s="23">
        <v>28330.94</v>
      </c>
      <c r="AG10" s="23">
        <v>28756</v>
      </c>
      <c r="AH10" s="21">
        <f t="shared" si="7"/>
        <v>425.06000000000131</v>
      </c>
      <c r="AI10" s="27">
        <v>-0.10460999999850173</v>
      </c>
      <c r="AJ10" s="25">
        <f t="shared" si="8"/>
        <v>28755.904099999996</v>
      </c>
      <c r="AK10" s="25">
        <f t="shared" si="9"/>
        <v>-9.5900000003894093E-2</v>
      </c>
    </row>
    <row r="11" spans="2:37" x14ac:dyDescent="0.25">
      <c r="B11" s="14">
        <v>25</v>
      </c>
      <c r="C11" s="15">
        <v>22111</v>
      </c>
      <c r="D11" s="15">
        <v>22774</v>
      </c>
      <c r="E11" s="15">
        <v>23002</v>
      </c>
      <c r="F11" s="15">
        <v>23692</v>
      </c>
      <c r="G11" s="15">
        <v>24403</v>
      </c>
      <c r="H11" s="15">
        <v>25623</v>
      </c>
      <c r="I11" s="15">
        <f t="shared" si="2"/>
        <v>25751.114999999998</v>
      </c>
      <c r="J11" s="15">
        <v>25854</v>
      </c>
      <c r="K11" s="15">
        <f t="shared" si="3"/>
        <v>26004</v>
      </c>
      <c r="L11" s="15">
        <f t="shared" si="10"/>
        <v>26264.04</v>
      </c>
      <c r="M11" s="15">
        <f t="shared" si="11"/>
        <v>26526.680400000001</v>
      </c>
      <c r="N11" s="15">
        <v>27327.786148080002</v>
      </c>
      <c r="O11" s="15">
        <v>27629</v>
      </c>
      <c r="P11" s="15">
        <v>28098.692999999996</v>
      </c>
      <c r="Q11" s="15">
        <v>28660</v>
      </c>
      <c r="R11" s="15">
        <f t="shared" si="1"/>
        <v>29175.88</v>
      </c>
      <c r="S11" s="15">
        <f t="shared" si="4"/>
        <v>29613.518199999999</v>
      </c>
      <c r="T11" s="15">
        <f t="shared" si="5"/>
        <v>30501.923746</v>
      </c>
      <c r="U11" s="28" t="s">
        <v>31</v>
      </c>
      <c r="V11" s="17"/>
      <c r="W11" s="17"/>
      <c r="X11" s="17"/>
      <c r="Y11" s="18"/>
      <c r="Z11" s="19">
        <v>25</v>
      </c>
      <c r="AA11" s="20">
        <v>29176</v>
      </c>
      <c r="AB11" s="20">
        <v>29613.742565733708</v>
      </c>
      <c r="AC11" s="21">
        <f t="shared" si="6"/>
        <v>437.86256573370702</v>
      </c>
      <c r="AE11" s="22">
        <v>25</v>
      </c>
      <c r="AF11" s="23">
        <v>29175.88</v>
      </c>
      <c r="AG11" s="23">
        <v>29614</v>
      </c>
      <c r="AH11" s="21">
        <f t="shared" si="7"/>
        <v>438.11999999999898</v>
      </c>
      <c r="AI11" s="27">
        <v>-0.10460999999850173</v>
      </c>
      <c r="AJ11" s="25">
        <f t="shared" si="8"/>
        <v>29613.518199999999</v>
      </c>
      <c r="AK11" s="25">
        <f t="shared" si="9"/>
        <v>-0.48180000000138534</v>
      </c>
    </row>
    <row r="12" spans="2:37" ht="15.75" thickBot="1" x14ac:dyDescent="0.3">
      <c r="B12" s="14">
        <v>26</v>
      </c>
      <c r="C12" s="15">
        <v>22774</v>
      </c>
      <c r="D12" s="15">
        <v>23457</v>
      </c>
      <c r="E12" s="15">
        <v>23692</v>
      </c>
      <c r="F12" s="15">
        <v>24403</v>
      </c>
      <c r="G12" s="15">
        <v>25135</v>
      </c>
      <c r="H12" s="15">
        <v>26391</v>
      </c>
      <c r="I12" s="15">
        <f t="shared" si="2"/>
        <v>26522.954999999998</v>
      </c>
      <c r="J12" s="15">
        <v>26629</v>
      </c>
      <c r="K12" s="15">
        <f t="shared" si="3"/>
        <v>26779</v>
      </c>
      <c r="L12" s="15">
        <f t="shared" si="10"/>
        <v>27046.79</v>
      </c>
      <c r="M12" s="15">
        <v>27318</v>
      </c>
      <c r="N12" s="15">
        <v>28143.0036</v>
      </c>
      <c r="O12" s="15">
        <v>28452</v>
      </c>
      <c r="P12" s="15">
        <v>28935.683999999997</v>
      </c>
      <c r="Q12" s="15">
        <v>29515</v>
      </c>
      <c r="R12" s="15">
        <f t="shared" si="1"/>
        <v>30046.27</v>
      </c>
      <c r="S12" s="15">
        <f t="shared" si="4"/>
        <v>30496.964049999999</v>
      </c>
      <c r="T12" s="15">
        <v>31411</v>
      </c>
      <c r="U12" s="29"/>
      <c r="V12" s="17"/>
      <c r="W12" s="17"/>
      <c r="X12" s="17"/>
      <c r="Y12" s="18"/>
      <c r="Z12" s="19">
        <v>26</v>
      </c>
      <c r="AA12" s="20">
        <v>30046</v>
      </c>
      <c r="AB12" s="20">
        <v>30496.590781357569</v>
      </c>
      <c r="AC12" s="21">
        <f t="shared" si="6"/>
        <v>450.32078135756819</v>
      </c>
      <c r="AE12" s="22">
        <v>26</v>
      </c>
      <c r="AF12" s="23">
        <v>30046.27</v>
      </c>
      <c r="AG12" s="23">
        <v>30497</v>
      </c>
      <c r="AH12" s="21">
        <f t="shared" si="7"/>
        <v>450.72999999999956</v>
      </c>
      <c r="AI12" s="27">
        <v>-0.10460999999850173</v>
      </c>
      <c r="AJ12" s="25">
        <f t="shared" si="8"/>
        <v>30496.964049999999</v>
      </c>
      <c r="AK12" s="25">
        <f t="shared" si="9"/>
        <v>-3.5950000001321314E-2</v>
      </c>
    </row>
    <row r="13" spans="2:37" ht="15.75" thickTop="1" x14ac:dyDescent="0.25">
      <c r="B13" s="14">
        <v>27</v>
      </c>
      <c r="C13" s="15">
        <v>23457</v>
      </c>
      <c r="D13" s="15">
        <v>24161</v>
      </c>
      <c r="E13" s="15">
        <v>24402</v>
      </c>
      <c r="F13" s="15">
        <v>25134</v>
      </c>
      <c r="G13" s="15">
        <v>25888</v>
      </c>
      <c r="H13" s="15">
        <v>27183</v>
      </c>
      <c r="I13" s="15">
        <f t="shared" si="2"/>
        <v>27318.914999999997</v>
      </c>
      <c r="J13" s="15">
        <v>27428</v>
      </c>
      <c r="K13" s="15">
        <f t="shared" si="3"/>
        <v>27578</v>
      </c>
      <c r="L13" s="15">
        <f t="shared" si="10"/>
        <v>27853.78</v>
      </c>
      <c r="M13" s="15">
        <f t="shared" si="11"/>
        <v>28132.317800000001</v>
      </c>
      <c r="N13" s="15">
        <v>28981.913797560002</v>
      </c>
      <c r="O13" s="15">
        <v>29300.714849333159</v>
      </c>
      <c r="P13" s="15">
        <v>29798.827001771821</v>
      </c>
      <c r="Q13" s="15">
        <v>30395</v>
      </c>
      <c r="R13" s="15">
        <f t="shared" si="1"/>
        <v>30942.11</v>
      </c>
      <c r="S13" s="15">
        <f t="shared" si="4"/>
        <v>31406.241649999996</v>
      </c>
      <c r="T13" s="15">
        <f t="shared" si="5"/>
        <v>32348.428899499999</v>
      </c>
      <c r="U13" s="26"/>
      <c r="V13" s="30"/>
      <c r="W13" s="17"/>
      <c r="X13" s="17"/>
      <c r="Y13" s="18"/>
      <c r="Z13" s="19">
        <v>27</v>
      </c>
      <c r="AA13" s="20">
        <v>30942</v>
      </c>
      <c r="AB13" s="20">
        <v>31406.070919021349</v>
      </c>
      <c r="AC13" s="21">
        <f t="shared" si="6"/>
        <v>463.96091902134867</v>
      </c>
      <c r="AE13" s="22">
        <v>27</v>
      </c>
      <c r="AF13" s="23">
        <v>30942.11</v>
      </c>
      <c r="AG13" s="23">
        <v>31406</v>
      </c>
      <c r="AH13" s="21">
        <f t="shared" si="7"/>
        <v>463.88999999999942</v>
      </c>
      <c r="AI13" s="27">
        <v>-0.10460999999850173</v>
      </c>
      <c r="AJ13" s="25">
        <f t="shared" si="8"/>
        <v>31406.241649999996</v>
      </c>
      <c r="AK13" s="25">
        <f t="shared" si="9"/>
        <v>0.24164999999629799</v>
      </c>
    </row>
    <row r="14" spans="2:37" x14ac:dyDescent="0.25">
      <c r="B14" s="14">
        <v>28</v>
      </c>
      <c r="C14" s="15">
        <v>24161</v>
      </c>
      <c r="D14" s="15">
        <v>24886</v>
      </c>
      <c r="E14" s="15">
        <v>25135</v>
      </c>
      <c r="F14" s="15">
        <v>25889</v>
      </c>
      <c r="G14" s="15">
        <v>26665</v>
      </c>
      <c r="H14" s="15">
        <v>27999</v>
      </c>
      <c r="I14" s="15">
        <f t="shared" si="2"/>
        <v>28138.994999999995</v>
      </c>
      <c r="J14" s="15">
        <v>28251</v>
      </c>
      <c r="K14" s="15">
        <f t="shared" si="3"/>
        <v>28401</v>
      </c>
      <c r="L14" s="15">
        <f t="shared" si="10"/>
        <v>28685.010000000002</v>
      </c>
      <c r="M14" s="15">
        <f t="shared" si="11"/>
        <v>28971.860100000002</v>
      </c>
      <c r="N14" s="15">
        <v>29847</v>
      </c>
      <c r="O14" s="15">
        <v>30175.316999999995</v>
      </c>
      <c r="P14" s="15">
        <v>30688.297388999992</v>
      </c>
      <c r="Q14" s="15">
        <v>31302</v>
      </c>
      <c r="R14" s="15">
        <v>31866</v>
      </c>
      <c r="S14" s="15">
        <f t="shared" si="4"/>
        <v>32343.989999999998</v>
      </c>
      <c r="T14" s="15">
        <f t="shared" si="5"/>
        <v>33314.309699999998</v>
      </c>
      <c r="U14" s="26"/>
      <c r="V14" s="28" t="s">
        <v>31</v>
      </c>
      <c r="W14" s="17"/>
      <c r="X14" s="17"/>
      <c r="Y14" s="18"/>
      <c r="Z14" s="19">
        <v>28</v>
      </c>
      <c r="AA14" s="20">
        <v>31866</v>
      </c>
      <c r="AB14" s="20">
        <v>32343.514574827055</v>
      </c>
      <c r="AC14" s="21">
        <f t="shared" si="6"/>
        <v>477.51457482705518</v>
      </c>
      <c r="AE14" s="22">
        <v>28</v>
      </c>
      <c r="AF14" s="23">
        <v>31866</v>
      </c>
      <c r="AG14" s="23">
        <v>32344</v>
      </c>
      <c r="AH14" s="21">
        <f t="shared" si="7"/>
        <v>478</v>
      </c>
      <c r="AI14" s="27">
        <v>-0.10460999999850173</v>
      </c>
      <c r="AJ14" s="25">
        <f t="shared" si="8"/>
        <v>32343.989999999998</v>
      </c>
      <c r="AK14" s="25">
        <f t="shared" si="9"/>
        <v>-1.0000000002037268E-2</v>
      </c>
    </row>
    <row r="15" spans="2:37" x14ac:dyDescent="0.25">
      <c r="B15" s="14">
        <v>29</v>
      </c>
      <c r="C15" s="15">
        <v>24886</v>
      </c>
      <c r="D15" s="15">
        <v>25633</v>
      </c>
      <c r="E15" s="15">
        <v>25889</v>
      </c>
      <c r="F15" s="15">
        <v>26666</v>
      </c>
      <c r="G15" s="15">
        <v>27466</v>
      </c>
      <c r="H15" s="15">
        <v>28839</v>
      </c>
      <c r="I15" s="15">
        <f t="shared" si="2"/>
        <v>28983.194999999996</v>
      </c>
      <c r="J15" s="15">
        <v>29099</v>
      </c>
      <c r="K15" s="15">
        <f t="shared" si="3"/>
        <v>29249</v>
      </c>
      <c r="L15" s="15">
        <f t="shared" si="10"/>
        <v>29541.49</v>
      </c>
      <c r="M15" s="15">
        <f t="shared" si="11"/>
        <v>29836.904900000001</v>
      </c>
      <c r="N15" s="15">
        <v>30737.979427980004</v>
      </c>
      <c r="O15" s="15">
        <v>31076.097201687782</v>
      </c>
      <c r="P15" s="15">
        <v>31604.390854116471</v>
      </c>
      <c r="Q15" s="15">
        <v>32236</v>
      </c>
      <c r="R15" s="15">
        <v>32817</v>
      </c>
      <c r="S15" s="15">
        <f t="shared" si="4"/>
        <v>33309.254999999997</v>
      </c>
      <c r="T15" s="15">
        <v>34308</v>
      </c>
      <c r="U15" s="26"/>
      <c r="V15" s="30"/>
      <c r="W15" s="17"/>
      <c r="X15" s="17"/>
      <c r="Y15" s="18"/>
      <c r="Z15" s="19">
        <v>29</v>
      </c>
      <c r="AA15" s="20">
        <v>32817</v>
      </c>
      <c r="AB15" s="20">
        <v>33308.921748774694</v>
      </c>
      <c r="AC15" s="21">
        <f t="shared" si="6"/>
        <v>491.9217487746937</v>
      </c>
      <c r="AE15" s="22">
        <v>29</v>
      </c>
      <c r="AF15" s="23">
        <v>32817</v>
      </c>
      <c r="AG15" s="23">
        <v>33309</v>
      </c>
      <c r="AH15" s="21">
        <f t="shared" si="7"/>
        <v>492</v>
      </c>
      <c r="AI15" s="27">
        <v>-0.10460999999850173</v>
      </c>
      <c r="AJ15" s="25">
        <f t="shared" si="8"/>
        <v>33309.254999999997</v>
      </c>
      <c r="AK15" s="25">
        <f t="shared" si="9"/>
        <v>0.25499999999738066</v>
      </c>
    </row>
    <row r="16" spans="2:37" x14ac:dyDescent="0.25">
      <c r="B16" s="14">
        <v>30</v>
      </c>
      <c r="C16" s="15">
        <v>25633</v>
      </c>
      <c r="D16" s="15">
        <v>26402</v>
      </c>
      <c r="E16" s="15">
        <v>26666</v>
      </c>
      <c r="F16" s="15">
        <v>27466</v>
      </c>
      <c r="G16" s="15">
        <v>28290</v>
      </c>
      <c r="H16" s="15">
        <v>29704</v>
      </c>
      <c r="I16" s="15">
        <f t="shared" si="2"/>
        <v>29852.519999999997</v>
      </c>
      <c r="J16" s="15">
        <v>29972</v>
      </c>
      <c r="K16" s="15">
        <f t="shared" si="3"/>
        <v>30122</v>
      </c>
      <c r="L16" s="15">
        <v>30424</v>
      </c>
      <c r="M16" s="15">
        <f t="shared" si="11"/>
        <v>30728.240000000002</v>
      </c>
      <c r="N16" s="15">
        <v>31656</v>
      </c>
      <c r="O16" s="15">
        <v>32004.215999999997</v>
      </c>
      <c r="P16" s="15">
        <v>32548.287671999995</v>
      </c>
      <c r="Q16" s="15">
        <v>33199</v>
      </c>
      <c r="R16" s="15">
        <f t="shared" ref="R16:R23" si="12">SUM(Q16*1.018)</f>
        <v>33796.582000000002</v>
      </c>
      <c r="S16" s="15">
        <f t="shared" si="4"/>
        <v>34303.530729999999</v>
      </c>
      <c r="T16" s="15">
        <f t="shared" si="5"/>
        <v>35332.6366519</v>
      </c>
      <c r="U16" s="26"/>
      <c r="V16" s="30"/>
      <c r="W16" s="17"/>
      <c r="X16" s="17"/>
      <c r="Y16" s="18"/>
      <c r="Z16" s="19">
        <v>30</v>
      </c>
      <c r="AA16" s="20">
        <v>33797</v>
      </c>
      <c r="AB16" s="20">
        <v>34303.62403696627</v>
      </c>
      <c r="AC16" s="21">
        <f t="shared" si="6"/>
        <v>507.04203696626791</v>
      </c>
      <c r="AE16" s="22">
        <v>30</v>
      </c>
      <c r="AF16" s="23">
        <v>33796.582000000002</v>
      </c>
      <c r="AG16" s="23">
        <v>34304</v>
      </c>
      <c r="AH16" s="21">
        <f t="shared" si="7"/>
        <v>507.41799999999785</v>
      </c>
      <c r="AI16" s="27">
        <v>-0.10460999999850173</v>
      </c>
      <c r="AJ16" s="25">
        <f t="shared" si="8"/>
        <v>34303.530729999999</v>
      </c>
      <c r="AK16" s="25">
        <f t="shared" si="9"/>
        <v>-0.46927000000141561</v>
      </c>
    </row>
    <row r="17" spans="2:37" x14ac:dyDescent="0.25">
      <c r="B17" s="14">
        <v>31</v>
      </c>
      <c r="C17" s="15">
        <v>26401</v>
      </c>
      <c r="D17" s="15">
        <v>27193</v>
      </c>
      <c r="E17" s="15">
        <v>27465</v>
      </c>
      <c r="F17" s="15">
        <v>28289</v>
      </c>
      <c r="G17" s="15">
        <v>29138</v>
      </c>
      <c r="H17" s="15">
        <v>30594</v>
      </c>
      <c r="I17" s="15">
        <f t="shared" si="2"/>
        <v>30746.969999999998</v>
      </c>
      <c r="J17" s="15">
        <v>30870</v>
      </c>
      <c r="K17" s="15">
        <f t="shared" si="3"/>
        <v>31020</v>
      </c>
      <c r="L17" s="15">
        <v>31331</v>
      </c>
      <c r="M17" s="15">
        <f t="shared" si="11"/>
        <v>31644.31</v>
      </c>
      <c r="N17" s="15">
        <v>32599.968162000001</v>
      </c>
      <c r="O17" s="15">
        <v>32958</v>
      </c>
      <c r="P17" s="15">
        <v>33518.286</v>
      </c>
      <c r="Q17" s="15">
        <v>34189</v>
      </c>
      <c r="R17" s="15">
        <f t="shared" si="12"/>
        <v>34804.402000000002</v>
      </c>
      <c r="S17" s="15">
        <f t="shared" si="4"/>
        <v>35326.468029999996</v>
      </c>
      <c r="T17" s="15">
        <f t="shared" si="5"/>
        <v>36386.262070899997</v>
      </c>
      <c r="U17" s="31"/>
      <c r="V17" s="31" t="s">
        <v>31</v>
      </c>
      <c r="W17" s="17"/>
      <c r="X17" s="17"/>
      <c r="Y17" s="18"/>
      <c r="Z17" s="19">
        <v>31</v>
      </c>
      <c r="AA17" s="20">
        <v>34804</v>
      </c>
      <c r="AB17" s="20">
        <v>35326.289843299783</v>
      </c>
      <c r="AC17" s="21">
        <f t="shared" si="6"/>
        <v>521.8878432997808</v>
      </c>
      <c r="AE17" s="22">
        <v>31</v>
      </c>
      <c r="AF17" s="23">
        <v>34804.402000000002</v>
      </c>
      <c r="AG17" s="23">
        <v>35326</v>
      </c>
      <c r="AH17" s="21">
        <f t="shared" si="7"/>
        <v>521.59799999999814</v>
      </c>
      <c r="AI17" s="27">
        <v>-0.10460999999850173</v>
      </c>
      <c r="AJ17" s="25">
        <f t="shared" si="8"/>
        <v>35326.468029999996</v>
      </c>
      <c r="AK17" s="25">
        <f t="shared" si="9"/>
        <v>0.46802999999636086</v>
      </c>
    </row>
    <row r="18" spans="2:37" x14ac:dyDescent="0.25">
      <c r="B18" s="14">
        <v>32</v>
      </c>
      <c r="C18" s="15">
        <v>27194</v>
      </c>
      <c r="D18" s="15">
        <v>28010</v>
      </c>
      <c r="E18" s="15">
        <v>28290</v>
      </c>
      <c r="F18" s="15">
        <v>29139</v>
      </c>
      <c r="G18" s="15">
        <v>30013</v>
      </c>
      <c r="H18" s="15">
        <v>31513</v>
      </c>
      <c r="I18" s="15">
        <f t="shared" si="2"/>
        <v>31670.564999999995</v>
      </c>
      <c r="J18" s="15">
        <v>31798</v>
      </c>
      <c r="K18" s="15">
        <f t="shared" si="3"/>
        <v>31948</v>
      </c>
      <c r="L18" s="15">
        <f t="shared" si="10"/>
        <v>32267.48</v>
      </c>
      <c r="M18" s="15">
        <f t="shared" si="11"/>
        <v>32590.1548</v>
      </c>
      <c r="N18" s="15">
        <v>33574.377474959998</v>
      </c>
      <c r="O18" s="15">
        <v>33943</v>
      </c>
      <c r="P18" s="15">
        <v>34520.030999999995</v>
      </c>
      <c r="Q18" s="15">
        <v>35211</v>
      </c>
      <c r="R18" s="15">
        <f t="shared" si="12"/>
        <v>35844.798000000003</v>
      </c>
      <c r="S18" s="15">
        <f t="shared" si="4"/>
        <v>36382.469969999998</v>
      </c>
      <c r="T18" s="15">
        <f t="shared" si="5"/>
        <v>37473.944069099998</v>
      </c>
      <c r="U18" s="31"/>
      <c r="V18" s="31" t="s">
        <v>31</v>
      </c>
      <c r="W18" s="17"/>
      <c r="X18" s="17"/>
      <c r="Y18" s="18"/>
      <c r="Z18" s="19">
        <v>32</v>
      </c>
      <c r="AA18" s="20">
        <v>35845</v>
      </c>
      <c r="AB18" s="20">
        <v>36382.245552183202</v>
      </c>
      <c r="AC18" s="21">
        <f t="shared" si="6"/>
        <v>537.44755218319915</v>
      </c>
      <c r="AE18" s="22">
        <v>32</v>
      </c>
      <c r="AF18" s="23">
        <v>35844.798000000003</v>
      </c>
      <c r="AG18" s="23">
        <v>36382</v>
      </c>
      <c r="AH18" s="21">
        <f t="shared" si="7"/>
        <v>537.2019999999975</v>
      </c>
      <c r="AI18" s="27">
        <v>-0.10460999999850173</v>
      </c>
      <c r="AJ18" s="25">
        <f t="shared" si="8"/>
        <v>36382.469969999998</v>
      </c>
      <c r="AK18" s="25">
        <f t="shared" si="9"/>
        <v>0.46996999999828404</v>
      </c>
    </row>
    <row r="19" spans="2:37" x14ac:dyDescent="0.25">
      <c r="B19" s="14">
        <v>33</v>
      </c>
      <c r="C19" s="15">
        <v>28009</v>
      </c>
      <c r="D19" s="15">
        <v>28849</v>
      </c>
      <c r="E19" s="15">
        <v>29138</v>
      </c>
      <c r="F19" s="15">
        <v>30012</v>
      </c>
      <c r="G19" s="15">
        <v>30912</v>
      </c>
      <c r="H19" s="15">
        <v>32458</v>
      </c>
      <c r="I19" s="15">
        <f t="shared" si="2"/>
        <v>32620.289999999997</v>
      </c>
      <c r="J19" s="15">
        <v>32751</v>
      </c>
      <c r="K19" s="15">
        <f t="shared" si="3"/>
        <v>32901</v>
      </c>
      <c r="L19" s="15">
        <f t="shared" si="10"/>
        <v>33230.01</v>
      </c>
      <c r="M19" s="15">
        <f t="shared" si="11"/>
        <v>33562.310100000002</v>
      </c>
      <c r="N19" s="15">
        <v>34576</v>
      </c>
      <c r="O19" s="15">
        <v>34956.335999999996</v>
      </c>
      <c r="P19" s="15">
        <v>35550.593711999994</v>
      </c>
      <c r="Q19" s="15">
        <v>36261</v>
      </c>
      <c r="R19" s="15">
        <f t="shared" si="12"/>
        <v>36913.698000000004</v>
      </c>
      <c r="S19" s="15">
        <f t="shared" si="4"/>
        <v>37467.403469999997</v>
      </c>
      <c r="T19" s="15">
        <v>38592</v>
      </c>
      <c r="U19" s="17"/>
      <c r="V19" s="30"/>
      <c r="W19" s="17"/>
      <c r="X19" s="17"/>
      <c r="Y19" s="18"/>
      <c r="Z19" s="19">
        <v>33</v>
      </c>
      <c r="AA19" s="20">
        <v>36914</v>
      </c>
      <c r="AB19" s="20">
        <v>37467.496375310569</v>
      </c>
      <c r="AC19" s="21">
        <f t="shared" si="6"/>
        <v>553.79837531056546</v>
      </c>
      <c r="AE19" s="22">
        <v>33</v>
      </c>
      <c r="AF19" s="23">
        <v>36913.698000000004</v>
      </c>
      <c r="AG19" s="23">
        <v>37467</v>
      </c>
      <c r="AH19" s="21">
        <f t="shared" si="7"/>
        <v>553.30199999999604</v>
      </c>
      <c r="AI19" s="27">
        <v>-0.10460999999850173</v>
      </c>
      <c r="AJ19" s="25">
        <f t="shared" si="8"/>
        <v>37467.403469999997</v>
      </c>
      <c r="AK19" s="25">
        <f t="shared" si="9"/>
        <v>0.40346999999746913</v>
      </c>
    </row>
    <row r="20" spans="2:37" x14ac:dyDescent="0.25">
      <c r="B20" s="14">
        <v>34</v>
      </c>
      <c r="C20" s="15">
        <v>28850</v>
      </c>
      <c r="D20" s="15">
        <v>29716</v>
      </c>
      <c r="E20" s="15">
        <v>30013</v>
      </c>
      <c r="F20" s="15">
        <v>30913</v>
      </c>
      <c r="G20" s="15">
        <v>31840</v>
      </c>
      <c r="H20" s="15">
        <v>33432</v>
      </c>
      <c r="I20" s="15">
        <v>33600</v>
      </c>
      <c r="J20" s="15">
        <v>33734</v>
      </c>
      <c r="K20" s="15">
        <f t="shared" si="3"/>
        <v>33884</v>
      </c>
      <c r="L20" s="15">
        <f t="shared" si="10"/>
        <v>34222.840000000004</v>
      </c>
      <c r="M20" s="15">
        <f t="shared" si="11"/>
        <v>34565.068400000004</v>
      </c>
      <c r="N20" s="15">
        <v>35608.933465680006</v>
      </c>
      <c r="O20" s="15">
        <v>36000.631733802482</v>
      </c>
      <c r="P20" s="15">
        <v>36612.642473277119</v>
      </c>
      <c r="Q20" s="15">
        <v>37345</v>
      </c>
      <c r="R20" s="15">
        <f t="shared" si="12"/>
        <v>38017.21</v>
      </c>
      <c r="S20" s="15">
        <f t="shared" si="4"/>
        <v>38587.468149999993</v>
      </c>
      <c r="T20" s="15">
        <f t="shared" si="5"/>
        <v>39745.092194499994</v>
      </c>
      <c r="U20" s="17"/>
      <c r="V20" s="31" t="s">
        <v>31</v>
      </c>
      <c r="W20" s="17"/>
      <c r="X20" s="17"/>
      <c r="Y20" s="18"/>
      <c r="Z20" s="19">
        <v>34</v>
      </c>
      <c r="AA20" s="20">
        <v>38017</v>
      </c>
      <c r="AB20" s="20">
        <v>38587.36869708982</v>
      </c>
      <c r="AC20" s="21">
        <f t="shared" si="6"/>
        <v>570.15869708982063</v>
      </c>
      <c r="AE20" s="22">
        <v>34</v>
      </c>
      <c r="AF20" s="23">
        <v>38017.21</v>
      </c>
      <c r="AG20" s="23">
        <v>38587</v>
      </c>
      <c r="AH20" s="21">
        <f t="shared" si="7"/>
        <v>569.79000000000087</v>
      </c>
      <c r="AI20" s="27">
        <v>-0.10460999999850173</v>
      </c>
      <c r="AJ20" s="25">
        <f t="shared" si="8"/>
        <v>38587.468149999993</v>
      </c>
      <c r="AK20" s="25">
        <f t="shared" si="9"/>
        <v>0.4681499999933294</v>
      </c>
    </row>
    <row r="21" spans="2:37" x14ac:dyDescent="0.25">
      <c r="B21" s="14">
        <v>35</v>
      </c>
      <c r="C21" s="15">
        <v>29715</v>
      </c>
      <c r="D21" s="15">
        <v>30606</v>
      </c>
      <c r="E21" s="15">
        <v>30913</v>
      </c>
      <c r="F21" s="15">
        <v>31840</v>
      </c>
      <c r="G21" s="15">
        <v>32795</v>
      </c>
      <c r="H21" s="15">
        <v>34435</v>
      </c>
      <c r="I21" s="15">
        <f t="shared" si="2"/>
        <v>34607.174999999996</v>
      </c>
      <c r="J21" s="15">
        <v>34745</v>
      </c>
      <c r="K21" s="15">
        <f t="shared" si="3"/>
        <v>34895</v>
      </c>
      <c r="L21" s="15">
        <f t="shared" si="10"/>
        <v>35243.949999999997</v>
      </c>
      <c r="M21" s="15">
        <v>35597</v>
      </c>
      <c r="N21" s="15">
        <v>36672.029399999999</v>
      </c>
      <c r="O21" s="15">
        <v>37075.421723399995</v>
      </c>
      <c r="P21" s="15">
        <v>37705.703892697791</v>
      </c>
      <c r="Q21" s="15">
        <v>38460</v>
      </c>
      <c r="R21" s="15">
        <f t="shared" si="12"/>
        <v>39152.28</v>
      </c>
      <c r="S21" s="15">
        <v>39739</v>
      </c>
      <c r="T21" s="15">
        <f t="shared" si="5"/>
        <v>40931.17</v>
      </c>
      <c r="U21" s="17"/>
      <c r="V21" s="31" t="s">
        <v>31</v>
      </c>
      <c r="W21" s="17"/>
      <c r="X21" s="17"/>
      <c r="Y21" s="18"/>
      <c r="Z21" s="19">
        <v>35</v>
      </c>
      <c r="AA21" s="20">
        <v>39152</v>
      </c>
      <c r="AB21" s="20">
        <v>39739.199325317008</v>
      </c>
      <c r="AC21" s="21">
        <f t="shared" si="6"/>
        <v>586.91932531700877</v>
      </c>
      <c r="AE21" s="22">
        <v>35</v>
      </c>
      <c r="AF21" s="23">
        <v>39152.28</v>
      </c>
      <c r="AG21" s="23">
        <v>39739</v>
      </c>
      <c r="AH21" s="21">
        <f t="shared" si="7"/>
        <v>586.72000000000116</v>
      </c>
      <c r="AI21" s="27">
        <v>-0.10460999999850173</v>
      </c>
      <c r="AJ21" s="25">
        <f t="shared" si="8"/>
        <v>39739.564199999993</v>
      </c>
      <c r="AK21" s="32">
        <f t="shared" si="9"/>
        <v>0.56419999999343418</v>
      </c>
    </row>
    <row r="22" spans="2:37" ht="15.75" thickBot="1" x14ac:dyDescent="0.3">
      <c r="B22" s="14">
        <v>36</v>
      </c>
      <c r="C22" s="15">
        <v>30607</v>
      </c>
      <c r="D22" s="15">
        <v>31525</v>
      </c>
      <c r="E22" s="15">
        <v>31840</v>
      </c>
      <c r="F22" s="15">
        <v>32796</v>
      </c>
      <c r="G22" s="15">
        <v>33780</v>
      </c>
      <c r="H22" s="15">
        <v>35469</v>
      </c>
      <c r="I22" s="15">
        <f t="shared" si="2"/>
        <v>35646.344999999994</v>
      </c>
      <c r="J22" s="15">
        <v>35788</v>
      </c>
      <c r="K22" s="15">
        <f t="shared" si="3"/>
        <v>35938</v>
      </c>
      <c r="L22" s="15">
        <v>36298</v>
      </c>
      <c r="M22" s="15">
        <f t="shared" si="11"/>
        <v>36660.980000000003</v>
      </c>
      <c r="N22" s="15">
        <v>37768.141596000009</v>
      </c>
      <c r="O22" s="15">
        <v>38183</v>
      </c>
      <c r="P22" s="15">
        <v>38832.110999999997</v>
      </c>
      <c r="Q22" s="15">
        <v>39609</v>
      </c>
      <c r="R22" s="15">
        <f t="shared" si="12"/>
        <v>40321.962</v>
      </c>
      <c r="S22" s="15">
        <f t="shared" si="4"/>
        <v>40926.791429999997</v>
      </c>
      <c r="T22" s="15">
        <f t="shared" si="5"/>
        <v>42154.595172900001</v>
      </c>
      <c r="U22" s="17"/>
      <c r="V22" s="33"/>
      <c r="W22" s="17"/>
      <c r="X22" s="34"/>
      <c r="Y22" s="18"/>
      <c r="Z22" s="19">
        <v>36</v>
      </c>
      <c r="AA22" s="20">
        <v>40322</v>
      </c>
      <c r="AB22" s="20">
        <v>40926.98304829812</v>
      </c>
      <c r="AC22" s="21">
        <f t="shared" si="6"/>
        <v>605.02104829812015</v>
      </c>
      <c r="AE22" s="22">
        <v>36</v>
      </c>
      <c r="AF22" s="23">
        <v>40321.962</v>
      </c>
      <c r="AG22" s="23">
        <v>40927</v>
      </c>
      <c r="AH22" s="21">
        <f t="shared" si="7"/>
        <v>605.03800000000047</v>
      </c>
      <c r="AI22" s="27">
        <v>-0.10460999999850173</v>
      </c>
      <c r="AJ22" s="25">
        <f t="shared" si="8"/>
        <v>40926.791429999997</v>
      </c>
      <c r="AK22" s="25">
        <f t="shared" si="9"/>
        <v>-0.20857000000250991</v>
      </c>
    </row>
    <row r="23" spans="2:37" ht="15.75" thickTop="1" x14ac:dyDescent="0.25">
      <c r="B23" s="14">
        <v>37</v>
      </c>
      <c r="C23" s="15">
        <v>31525</v>
      </c>
      <c r="D23" s="15">
        <v>32471</v>
      </c>
      <c r="E23" s="15">
        <v>32795</v>
      </c>
      <c r="F23" s="15">
        <v>33779</v>
      </c>
      <c r="G23" s="15">
        <v>34793</v>
      </c>
      <c r="H23" s="15">
        <v>36532</v>
      </c>
      <c r="I23" s="15">
        <f t="shared" si="2"/>
        <v>36714.659999999996</v>
      </c>
      <c r="J23" s="15">
        <v>36862</v>
      </c>
      <c r="K23" s="15">
        <f t="shared" si="3"/>
        <v>37012</v>
      </c>
      <c r="L23" s="15">
        <f t="shared" si="10"/>
        <v>37382.120000000003</v>
      </c>
      <c r="M23" s="15">
        <f t="shared" si="11"/>
        <v>37755.941200000001</v>
      </c>
      <c r="N23" s="15">
        <v>38896.170624239996</v>
      </c>
      <c r="O23" s="15">
        <v>39324.02850110663</v>
      </c>
      <c r="P23" s="15">
        <v>39992.53698562544</v>
      </c>
      <c r="Q23" s="15">
        <v>40792</v>
      </c>
      <c r="R23" s="15">
        <f t="shared" si="12"/>
        <v>41526.256000000001</v>
      </c>
      <c r="S23" s="15">
        <f t="shared" si="4"/>
        <v>42149.149839999998</v>
      </c>
      <c r="T23" s="15">
        <f t="shared" si="5"/>
        <v>43413.624335200002</v>
      </c>
      <c r="U23" s="17"/>
      <c r="V23" s="35"/>
      <c r="W23" s="36"/>
      <c r="X23" s="17"/>
      <c r="Y23" s="18"/>
      <c r="Z23" s="19">
        <v>37</v>
      </c>
      <c r="AA23" s="20">
        <v>41526</v>
      </c>
      <c r="AB23" s="20">
        <v>42149.388269931143</v>
      </c>
      <c r="AC23" s="21">
        <f t="shared" si="6"/>
        <v>623.13226993114222</v>
      </c>
      <c r="AE23" s="22">
        <v>37</v>
      </c>
      <c r="AF23" s="23">
        <v>41526.256000000001</v>
      </c>
      <c r="AG23" s="23">
        <v>42149</v>
      </c>
      <c r="AH23" s="21">
        <f t="shared" si="7"/>
        <v>622.74399999999878</v>
      </c>
      <c r="AI23" s="27">
        <v>-0.10460999999850173</v>
      </c>
      <c r="AJ23" s="25">
        <f t="shared" si="8"/>
        <v>42149.149839999998</v>
      </c>
      <c r="AK23" s="25">
        <f t="shared" si="9"/>
        <v>0.14983999999822117</v>
      </c>
    </row>
    <row r="24" spans="2:37" x14ac:dyDescent="0.25">
      <c r="B24" s="14">
        <v>38</v>
      </c>
      <c r="C24" s="15">
        <v>32490</v>
      </c>
      <c r="D24" s="15">
        <v>33465</v>
      </c>
      <c r="E24" s="15">
        <v>33799</v>
      </c>
      <c r="F24" s="15">
        <v>34813</v>
      </c>
      <c r="G24" s="15">
        <v>35858</v>
      </c>
      <c r="H24" s="15">
        <v>37651</v>
      </c>
      <c r="I24" s="15">
        <f t="shared" si="2"/>
        <v>37839.254999999997</v>
      </c>
      <c r="J24" s="15">
        <v>37990</v>
      </c>
      <c r="K24" s="15">
        <f t="shared" si="3"/>
        <v>38140</v>
      </c>
      <c r="L24" s="15">
        <v>38522</v>
      </c>
      <c r="M24" s="15">
        <f t="shared" si="11"/>
        <v>38907.22</v>
      </c>
      <c r="N24" s="15">
        <v>40082.218044000001</v>
      </c>
      <c r="O24" s="15">
        <v>40523.122442483997</v>
      </c>
      <c r="P24" s="15">
        <v>41212.015524006223</v>
      </c>
      <c r="Q24" s="15">
        <v>42036</v>
      </c>
      <c r="R24" s="15">
        <v>42792</v>
      </c>
      <c r="S24" s="15">
        <f t="shared" si="4"/>
        <v>43433.88</v>
      </c>
      <c r="T24" s="15">
        <f t="shared" si="5"/>
        <v>44736.896399999998</v>
      </c>
      <c r="U24" s="17"/>
      <c r="V24" s="35"/>
      <c r="W24" s="36"/>
      <c r="X24" s="17"/>
      <c r="Y24" s="18"/>
      <c r="Z24" s="19">
        <v>38</v>
      </c>
      <c r="AA24" s="20">
        <v>42792</v>
      </c>
      <c r="AB24" s="20">
        <v>43434.378508358001</v>
      </c>
      <c r="AC24" s="21">
        <f t="shared" si="6"/>
        <v>642.37850835800054</v>
      </c>
      <c r="AE24" s="22">
        <v>38</v>
      </c>
      <c r="AF24" s="23">
        <v>42792</v>
      </c>
      <c r="AG24" s="23">
        <v>43434</v>
      </c>
      <c r="AH24" s="21">
        <f t="shared" si="7"/>
        <v>642</v>
      </c>
      <c r="AI24" s="27">
        <v>-0.10460999999850173</v>
      </c>
      <c r="AJ24" s="25">
        <f t="shared" si="8"/>
        <v>43433.88</v>
      </c>
      <c r="AK24" s="25">
        <f t="shared" si="9"/>
        <v>-0.12000000000261934</v>
      </c>
    </row>
    <row r="25" spans="2:37" x14ac:dyDescent="0.25">
      <c r="B25" s="14">
        <v>39</v>
      </c>
      <c r="C25" s="15">
        <v>33445</v>
      </c>
      <c r="D25" s="15">
        <v>34448</v>
      </c>
      <c r="E25" s="15">
        <v>34793</v>
      </c>
      <c r="F25" s="15">
        <v>35837</v>
      </c>
      <c r="G25" s="15">
        <v>36912</v>
      </c>
      <c r="H25" s="15">
        <v>38757</v>
      </c>
      <c r="I25" s="15">
        <f t="shared" si="2"/>
        <v>38950.784999999996</v>
      </c>
      <c r="J25" s="15">
        <v>39107</v>
      </c>
      <c r="K25" s="15">
        <f t="shared" si="3"/>
        <v>39257</v>
      </c>
      <c r="L25" s="15">
        <v>39649</v>
      </c>
      <c r="M25" s="15">
        <v>40046</v>
      </c>
      <c r="N25" s="15">
        <v>41255.389199999998</v>
      </c>
      <c r="O25" s="15">
        <v>41709.198481199994</v>
      </c>
      <c r="P25" s="15">
        <v>42418.254855380386</v>
      </c>
      <c r="Q25" s="15">
        <v>43267</v>
      </c>
      <c r="R25" s="15">
        <v>44045</v>
      </c>
      <c r="S25" s="15">
        <f t="shared" si="4"/>
        <v>44705.674999999996</v>
      </c>
      <c r="T25" s="15">
        <f t="shared" si="5"/>
        <v>46046.845249999998</v>
      </c>
      <c r="U25" s="17"/>
      <c r="V25" s="17"/>
      <c r="W25" s="36"/>
      <c r="X25" s="17"/>
      <c r="Y25" s="18"/>
      <c r="Z25" s="19">
        <v>39</v>
      </c>
      <c r="AA25" s="20">
        <v>44045</v>
      </c>
      <c r="AB25" s="20">
        <v>44706.052785764899</v>
      </c>
      <c r="AC25" s="21">
        <f t="shared" si="6"/>
        <v>661.05278576489945</v>
      </c>
      <c r="AE25" s="22">
        <v>39</v>
      </c>
      <c r="AF25" s="23">
        <v>44045</v>
      </c>
      <c r="AG25" s="23">
        <v>44706</v>
      </c>
      <c r="AH25" s="21">
        <f t="shared" si="7"/>
        <v>661</v>
      </c>
      <c r="AI25" s="27">
        <v>-0.10460999999850173</v>
      </c>
      <c r="AJ25" s="25">
        <f t="shared" si="8"/>
        <v>44705.674999999996</v>
      </c>
      <c r="AK25" s="25">
        <f t="shared" si="9"/>
        <v>-0.32500000000436557</v>
      </c>
    </row>
    <row r="26" spans="2:37" x14ac:dyDescent="0.25">
      <c r="B26" s="14">
        <v>40</v>
      </c>
      <c r="C26" s="15">
        <v>34448</v>
      </c>
      <c r="D26" s="15">
        <v>35481</v>
      </c>
      <c r="E26" s="15">
        <v>35836</v>
      </c>
      <c r="F26" s="15">
        <v>36911</v>
      </c>
      <c r="G26" s="15">
        <v>38019</v>
      </c>
      <c r="H26" s="15">
        <v>39920</v>
      </c>
      <c r="I26" s="15">
        <v>40119</v>
      </c>
      <c r="J26" s="15">
        <v>40280</v>
      </c>
      <c r="K26" s="15">
        <f t="shared" si="3"/>
        <v>40430</v>
      </c>
      <c r="L26" s="15">
        <f t="shared" si="10"/>
        <v>40834.300000000003</v>
      </c>
      <c r="M26" s="15">
        <v>41242</v>
      </c>
      <c r="N26" s="15">
        <v>42487.508400000006</v>
      </c>
      <c r="O26" s="15">
        <v>42954.8709924</v>
      </c>
      <c r="P26" s="15">
        <v>43685.103799270793</v>
      </c>
      <c r="Q26" s="15">
        <v>44559</v>
      </c>
      <c r="R26" s="15">
        <f>SUM(Q26*1.018)</f>
        <v>45361.061999999998</v>
      </c>
      <c r="S26" s="15">
        <v>46042</v>
      </c>
      <c r="T26" s="15">
        <f t="shared" si="5"/>
        <v>47423.26</v>
      </c>
      <c r="U26" s="17"/>
      <c r="V26" s="17"/>
      <c r="W26" s="28" t="s">
        <v>31</v>
      </c>
      <c r="X26" s="17"/>
      <c r="Y26" s="18"/>
      <c r="Z26" s="19">
        <v>40</v>
      </c>
      <c r="AA26" s="20">
        <v>45361</v>
      </c>
      <c r="AB26" s="20">
        <v>46041.643676067673</v>
      </c>
      <c r="AC26" s="21">
        <f t="shared" si="6"/>
        <v>680.58167606767529</v>
      </c>
      <c r="AE26" s="22">
        <v>40</v>
      </c>
      <c r="AF26" s="23">
        <v>45361.061999999998</v>
      </c>
      <c r="AG26" s="23">
        <v>46042</v>
      </c>
      <c r="AH26" s="21">
        <f t="shared" si="7"/>
        <v>680.93800000000192</v>
      </c>
      <c r="AI26" s="27">
        <v>-0.10460999999850173</v>
      </c>
      <c r="AJ26" s="25">
        <f t="shared" si="8"/>
        <v>46041.477929999994</v>
      </c>
      <c r="AK26" s="37">
        <f t="shared" si="9"/>
        <v>-0.52207000000635162</v>
      </c>
    </row>
    <row r="27" spans="2:37" x14ac:dyDescent="0.25">
      <c r="B27" s="14">
        <v>41</v>
      </c>
      <c r="C27" s="15">
        <v>35482</v>
      </c>
      <c r="D27" s="15">
        <v>36546</v>
      </c>
      <c r="E27" s="15">
        <v>36912</v>
      </c>
      <c r="F27" s="15">
        <v>38019</v>
      </c>
      <c r="G27" s="15">
        <v>39160</v>
      </c>
      <c r="H27" s="15">
        <v>41118</v>
      </c>
      <c r="I27" s="15">
        <v>41323</v>
      </c>
      <c r="J27" s="15">
        <v>41489</v>
      </c>
      <c r="K27" s="15">
        <f t="shared" si="3"/>
        <v>41639</v>
      </c>
      <c r="L27" s="15">
        <f t="shared" si="10"/>
        <v>42055.39</v>
      </c>
      <c r="M27" s="15">
        <f t="shared" si="11"/>
        <v>42475.943899999998</v>
      </c>
      <c r="N27" s="15">
        <v>43758</v>
      </c>
      <c r="O27" s="15">
        <v>44240</v>
      </c>
      <c r="P27" s="15">
        <v>44992.079999999994</v>
      </c>
      <c r="Q27" s="15">
        <v>45892</v>
      </c>
      <c r="R27" s="15">
        <f>SUM(Q27*1.018)</f>
        <v>46718.056000000004</v>
      </c>
      <c r="S27" s="15">
        <f t="shared" si="4"/>
        <v>47418.826840000002</v>
      </c>
      <c r="T27" s="15">
        <f t="shared" si="5"/>
        <v>48841.391645200005</v>
      </c>
      <c r="U27" s="17"/>
      <c r="V27" s="17"/>
      <c r="W27" s="36"/>
      <c r="X27" s="17"/>
      <c r="Y27" s="18"/>
      <c r="Z27" s="19">
        <v>41</v>
      </c>
      <c r="AA27" s="20">
        <v>46718</v>
      </c>
      <c r="AB27" s="20">
        <v>47418.514045532283</v>
      </c>
      <c r="AC27" s="21">
        <f t="shared" si="6"/>
        <v>700.45804553227936</v>
      </c>
      <c r="AE27" s="22">
        <v>41</v>
      </c>
      <c r="AF27" s="23">
        <v>46718.056000000004</v>
      </c>
      <c r="AG27" s="23">
        <v>47419</v>
      </c>
      <c r="AH27" s="21">
        <f t="shared" si="7"/>
        <v>700.94399999999587</v>
      </c>
      <c r="AI27" s="27">
        <v>-0.10460999999850173</v>
      </c>
      <c r="AJ27" s="25">
        <f t="shared" si="8"/>
        <v>47418.826840000002</v>
      </c>
      <c r="AK27" s="25">
        <f t="shared" si="9"/>
        <v>-0.17315999999846099</v>
      </c>
    </row>
    <row r="28" spans="2:37" x14ac:dyDescent="0.25">
      <c r="B28" s="14">
        <v>42</v>
      </c>
      <c r="C28" s="15">
        <v>36546</v>
      </c>
      <c r="D28" s="15">
        <v>37642</v>
      </c>
      <c r="E28" s="15">
        <v>38019</v>
      </c>
      <c r="F28" s="15">
        <v>39159</v>
      </c>
      <c r="G28" s="15">
        <v>40334</v>
      </c>
      <c r="H28" s="15">
        <v>42351</v>
      </c>
      <c r="I28" s="15">
        <f t="shared" si="2"/>
        <v>42562.754999999997</v>
      </c>
      <c r="J28" s="15">
        <v>42733</v>
      </c>
      <c r="K28" s="15">
        <f t="shared" si="3"/>
        <v>42883</v>
      </c>
      <c r="L28" s="15">
        <f t="shared" si="10"/>
        <v>43311.83</v>
      </c>
      <c r="M28" s="15">
        <f t="shared" si="11"/>
        <v>43744.948300000004</v>
      </c>
      <c r="N28" s="15">
        <v>45066.045738660003</v>
      </c>
      <c r="O28" s="15">
        <v>45561.772241785256</v>
      </c>
      <c r="P28" s="15">
        <v>46336.322369895599</v>
      </c>
      <c r="Q28" s="15">
        <v>47263</v>
      </c>
      <c r="R28" s="15">
        <f>SUM(Q28*1.018)</f>
        <v>48113.734000000004</v>
      </c>
      <c r="S28" s="15">
        <f t="shared" si="4"/>
        <v>48835.440009999998</v>
      </c>
      <c r="T28" s="15">
        <v>50300</v>
      </c>
      <c r="U28" s="17"/>
      <c r="V28" s="17"/>
      <c r="W28" s="31" t="s">
        <v>31</v>
      </c>
      <c r="X28" s="38"/>
      <c r="Y28" s="18"/>
      <c r="Z28" s="19">
        <v>42</v>
      </c>
      <c r="AA28" s="20">
        <v>48114</v>
      </c>
      <c r="AB28" s="20">
        <v>48835.332298056834</v>
      </c>
      <c r="AC28" s="21">
        <f t="shared" si="6"/>
        <v>721.59829805682966</v>
      </c>
      <c r="AE28" s="22">
        <v>42</v>
      </c>
      <c r="AF28" s="23">
        <v>48113.734000000004</v>
      </c>
      <c r="AG28" s="23">
        <v>48835</v>
      </c>
      <c r="AH28" s="21">
        <f t="shared" si="7"/>
        <v>721.26599999999598</v>
      </c>
      <c r="AI28" s="27">
        <v>-0.10460999999850173</v>
      </c>
      <c r="AJ28" s="25">
        <f t="shared" si="8"/>
        <v>48835.440009999998</v>
      </c>
      <c r="AK28" s="25">
        <f t="shared" si="9"/>
        <v>0.44000999999843771</v>
      </c>
    </row>
    <row r="29" spans="2:37" ht="15.75" thickBot="1" x14ac:dyDescent="0.3">
      <c r="B29" s="14">
        <v>43</v>
      </c>
      <c r="C29" s="15">
        <v>37643</v>
      </c>
      <c r="D29" s="15">
        <v>38772</v>
      </c>
      <c r="E29" s="15">
        <v>39160</v>
      </c>
      <c r="F29" s="15">
        <v>40335</v>
      </c>
      <c r="G29" s="15">
        <v>41545</v>
      </c>
      <c r="H29" s="15">
        <v>43622</v>
      </c>
      <c r="I29" s="15">
        <f t="shared" si="2"/>
        <v>43840.109999999993</v>
      </c>
      <c r="J29" s="15">
        <v>44016</v>
      </c>
      <c r="K29" s="15">
        <f t="shared" si="3"/>
        <v>44166</v>
      </c>
      <c r="L29" s="15">
        <v>44607</v>
      </c>
      <c r="M29" s="15">
        <f t="shared" si="11"/>
        <v>45053.07</v>
      </c>
      <c r="N29" s="15">
        <v>46413.672714</v>
      </c>
      <c r="O29" s="15">
        <v>46924.223113853994</v>
      </c>
      <c r="P29" s="15">
        <v>47721.934906789509</v>
      </c>
      <c r="Q29" s="15">
        <v>48677</v>
      </c>
      <c r="R29" s="15">
        <f>SUM(Q29*1.018)</f>
        <v>49553.186000000002</v>
      </c>
      <c r="S29" s="15">
        <f t="shared" si="4"/>
        <v>50296.483789999998</v>
      </c>
      <c r="T29" s="15">
        <f t="shared" si="5"/>
        <v>51805.378303700003</v>
      </c>
      <c r="U29" s="17"/>
      <c r="V29" s="17"/>
      <c r="W29" s="39"/>
      <c r="X29" s="40"/>
      <c r="Y29" s="18"/>
      <c r="Z29" s="19">
        <v>43</v>
      </c>
      <c r="AA29" s="20">
        <v>49553</v>
      </c>
      <c r="AB29" s="20">
        <v>50296.093221947282</v>
      </c>
      <c r="AC29" s="21">
        <f t="shared" si="6"/>
        <v>742.90722194728005</v>
      </c>
      <c r="AE29" s="22">
        <v>43</v>
      </c>
      <c r="AF29" s="23">
        <v>49553.186000000002</v>
      </c>
      <c r="AG29" s="23">
        <v>50296</v>
      </c>
      <c r="AH29" s="21">
        <f t="shared" si="7"/>
        <v>742.81399999999849</v>
      </c>
      <c r="AI29" s="27">
        <v>-0.10460999999850173</v>
      </c>
      <c r="AJ29" s="25">
        <f t="shared" si="8"/>
        <v>50296.483789999998</v>
      </c>
      <c r="AK29" s="25">
        <f t="shared" si="9"/>
        <v>0.48378999999840744</v>
      </c>
    </row>
    <row r="30" spans="2:37" ht="15.75" thickTop="1" x14ac:dyDescent="0.25">
      <c r="B30" s="14">
        <v>44</v>
      </c>
      <c r="C30" s="15">
        <v>38772</v>
      </c>
      <c r="D30" s="15">
        <v>39935</v>
      </c>
      <c r="E30" s="15">
        <v>40335</v>
      </c>
      <c r="F30" s="15">
        <v>41545</v>
      </c>
      <c r="G30" s="15">
        <v>42791</v>
      </c>
      <c r="H30" s="15">
        <v>44930</v>
      </c>
      <c r="I30" s="15">
        <f t="shared" si="2"/>
        <v>45154.649999999994</v>
      </c>
      <c r="J30" s="15">
        <v>45336</v>
      </c>
      <c r="K30" s="15">
        <f t="shared" si="3"/>
        <v>45486</v>
      </c>
      <c r="L30" s="15">
        <f t="shared" si="10"/>
        <v>45940.86</v>
      </c>
      <c r="M30" s="15">
        <f t="shared" si="11"/>
        <v>46400.268600000003</v>
      </c>
      <c r="N30" s="15">
        <v>47801</v>
      </c>
      <c r="O30" s="15">
        <v>48326.810999999994</v>
      </c>
      <c r="P30" s="15">
        <v>49148.366786999992</v>
      </c>
      <c r="Q30" s="15">
        <v>50132</v>
      </c>
      <c r="R30" s="15">
        <f>SUM(Q30*1.018)</f>
        <v>51034.376000000004</v>
      </c>
      <c r="S30" s="15">
        <v>51799</v>
      </c>
      <c r="T30" s="15">
        <f t="shared" si="5"/>
        <v>53352.97</v>
      </c>
      <c r="U30" s="17"/>
      <c r="V30" s="17"/>
      <c r="W30" s="36"/>
      <c r="X30" s="41"/>
      <c r="Y30" s="18"/>
      <c r="Z30" s="19">
        <v>44</v>
      </c>
      <c r="AA30" s="20">
        <v>51034</v>
      </c>
      <c r="AB30" s="20">
        <v>51799.465221101607</v>
      </c>
      <c r="AC30" s="21">
        <f t="shared" si="6"/>
        <v>765.08922110160347</v>
      </c>
      <c r="AE30" s="22">
        <v>44</v>
      </c>
      <c r="AF30" s="23">
        <v>51034.376000000004</v>
      </c>
      <c r="AG30" s="23">
        <v>51799</v>
      </c>
      <c r="AH30" s="21">
        <f t="shared" si="7"/>
        <v>764.62399999999616</v>
      </c>
      <c r="AI30" s="27">
        <v>-0.10460999999850173</v>
      </c>
      <c r="AJ30" s="25">
        <f t="shared" si="8"/>
        <v>51799.891640000002</v>
      </c>
      <c r="AK30" s="37">
        <f t="shared" si="9"/>
        <v>0.89164000000164378</v>
      </c>
    </row>
    <row r="31" spans="2:37" x14ac:dyDescent="0.25">
      <c r="B31" s="14">
        <v>45</v>
      </c>
      <c r="C31" s="15">
        <v>39935</v>
      </c>
      <c r="D31" s="15">
        <v>41133</v>
      </c>
      <c r="E31" s="15">
        <v>41544</v>
      </c>
      <c r="F31" s="15">
        <v>42791</v>
      </c>
      <c r="G31" s="15">
        <v>44074</v>
      </c>
      <c r="H31" s="15">
        <v>46278</v>
      </c>
      <c r="I31" s="15">
        <v>46510</v>
      </c>
      <c r="J31" s="15">
        <v>46696</v>
      </c>
      <c r="K31" s="15">
        <f t="shared" si="3"/>
        <v>46846</v>
      </c>
      <c r="L31" s="15">
        <f t="shared" si="10"/>
        <v>47314.46</v>
      </c>
      <c r="M31" s="15">
        <v>47787</v>
      </c>
      <c r="N31" s="15">
        <v>49230.167399999998</v>
      </c>
      <c r="O31" s="15">
        <v>49771.699241399991</v>
      </c>
      <c r="P31" s="15">
        <v>50617.818128503786</v>
      </c>
      <c r="Q31" s="15">
        <v>51630</v>
      </c>
      <c r="R31" s="15">
        <v>52560</v>
      </c>
      <c r="S31" s="15">
        <f t="shared" si="4"/>
        <v>53348.399999999994</v>
      </c>
      <c r="T31" s="15">
        <f t="shared" si="5"/>
        <v>54948.851999999999</v>
      </c>
      <c r="U31" s="17"/>
      <c r="V31" s="17"/>
      <c r="W31" s="36"/>
      <c r="X31" s="28" t="s">
        <v>31</v>
      </c>
      <c r="Y31" s="18"/>
      <c r="Z31" s="19">
        <v>45</v>
      </c>
      <c r="AA31" s="20">
        <v>52560</v>
      </c>
      <c r="AB31" s="20">
        <v>53348.111487723814</v>
      </c>
      <c r="AC31" s="21">
        <f t="shared" si="6"/>
        <v>788.11148772381421</v>
      </c>
      <c r="AE31" s="22">
        <v>45</v>
      </c>
      <c r="AF31" s="23">
        <v>52560</v>
      </c>
      <c r="AG31" s="23">
        <v>53348</v>
      </c>
      <c r="AH31" s="21">
        <f t="shared" si="7"/>
        <v>788</v>
      </c>
      <c r="AI31" s="27">
        <v>-0.10460999999850173</v>
      </c>
      <c r="AJ31" s="25">
        <f t="shared" si="8"/>
        <v>53348.399999999994</v>
      </c>
      <c r="AK31" s="25">
        <f t="shared" si="9"/>
        <v>0.39999999999417923</v>
      </c>
    </row>
    <row r="32" spans="2:37" x14ac:dyDescent="0.25">
      <c r="B32" s="14">
        <v>46</v>
      </c>
      <c r="C32" s="15">
        <v>41133</v>
      </c>
      <c r="D32" s="15">
        <v>42367</v>
      </c>
      <c r="E32" s="15">
        <v>42791</v>
      </c>
      <c r="F32" s="15">
        <v>44074</v>
      </c>
      <c r="G32" s="15">
        <v>45397</v>
      </c>
      <c r="H32" s="15">
        <v>47666</v>
      </c>
      <c r="I32" s="15">
        <v>47905</v>
      </c>
      <c r="J32" s="15">
        <v>48096</v>
      </c>
      <c r="K32" s="15">
        <f t="shared" si="3"/>
        <v>48246</v>
      </c>
      <c r="L32" s="15">
        <v>48729</v>
      </c>
      <c r="M32" s="15">
        <f t="shared" si="11"/>
        <v>49216.29</v>
      </c>
      <c r="N32" s="15">
        <v>50702</v>
      </c>
      <c r="O32" s="15">
        <v>51259.721999999994</v>
      </c>
      <c r="P32" s="15">
        <v>52131.137273999986</v>
      </c>
      <c r="Q32" s="15">
        <v>53174</v>
      </c>
      <c r="R32" s="15">
        <f>SUM(Q32*1.018)</f>
        <v>54131.131999999998</v>
      </c>
      <c r="S32" s="15">
        <f t="shared" si="4"/>
        <v>54943.098979999995</v>
      </c>
      <c r="T32" s="15">
        <v>56592</v>
      </c>
      <c r="U32" s="17"/>
      <c r="V32" s="17"/>
      <c r="W32" s="36"/>
      <c r="X32" s="41"/>
      <c r="Y32" s="18"/>
      <c r="Z32" s="19">
        <v>46</v>
      </c>
      <c r="AA32" s="20">
        <v>54131</v>
      </c>
      <c r="AB32" s="20">
        <v>54943.363617915937</v>
      </c>
      <c r="AC32" s="21">
        <f t="shared" si="6"/>
        <v>812.23161791593884</v>
      </c>
      <c r="AE32" s="22">
        <v>46</v>
      </c>
      <c r="AF32" s="23">
        <v>54131.131999999998</v>
      </c>
      <c r="AG32" s="23">
        <v>54943</v>
      </c>
      <c r="AH32" s="21">
        <f t="shared" si="7"/>
        <v>811.86800000000221</v>
      </c>
      <c r="AI32" s="27">
        <v>-0.10460999999850173</v>
      </c>
      <c r="AJ32" s="25">
        <f t="shared" si="8"/>
        <v>54943.098979999995</v>
      </c>
      <c r="AK32" s="25">
        <f t="shared" si="9"/>
        <v>9.8979999995208345E-2</v>
      </c>
    </row>
    <row r="33" spans="1:38" x14ac:dyDescent="0.25">
      <c r="B33" s="14">
        <v>47</v>
      </c>
      <c r="C33" s="15">
        <v>42367</v>
      </c>
      <c r="D33" s="15">
        <v>43638</v>
      </c>
      <c r="E33" s="15">
        <v>44074</v>
      </c>
      <c r="F33" s="15">
        <v>45397</v>
      </c>
      <c r="G33" s="15">
        <v>46759</v>
      </c>
      <c r="H33" s="15">
        <v>49096</v>
      </c>
      <c r="I33" s="15">
        <v>49342</v>
      </c>
      <c r="J33" s="15">
        <v>49539</v>
      </c>
      <c r="K33" s="15">
        <f t="shared" si="3"/>
        <v>49689</v>
      </c>
      <c r="L33" s="15">
        <f t="shared" si="10"/>
        <v>50185.89</v>
      </c>
      <c r="M33" s="15">
        <f t="shared" si="11"/>
        <v>50687.748899999999</v>
      </c>
      <c r="N33" s="15">
        <v>52218.518916780005</v>
      </c>
      <c r="O33" s="15">
        <v>52792.922624864579</v>
      </c>
      <c r="P33" s="15">
        <v>53690.402309487275</v>
      </c>
      <c r="Q33" s="15">
        <v>54765</v>
      </c>
      <c r="R33" s="15">
        <v>55750</v>
      </c>
      <c r="S33" s="15">
        <v>56587</v>
      </c>
      <c r="T33" s="15">
        <v>58284</v>
      </c>
      <c r="U33" s="17"/>
      <c r="V33" s="17"/>
      <c r="W33" s="36"/>
      <c r="X33" s="41"/>
      <c r="Y33" s="18"/>
      <c r="Z33" s="19">
        <v>47</v>
      </c>
      <c r="AA33" s="20">
        <v>55750</v>
      </c>
      <c r="AB33" s="20">
        <v>56586.553207779943</v>
      </c>
      <c r="AC33" s="21">
        <f t="shared" si="6"/>
        <v>836.55320777994348</v>
      </c>
      <c r="AE33" s="22">
        <v>47</v>
      </c>
      <c r="AF33" s="23">
        <v>55750</v>
      </c>
      <c r="AG33" s="23">
        <v>56587</v>
      </c>
      <c r="AH33" s="21">
        <f t="shared" si="7"/>
        <v>837</v>
      </c>
      <c r="AI33" s="27">
        <v>-0.10460999999850173</v>
      </c>
      <c r="AJ33" s="25">
        <f t="shared" si="8"/>
        <v>56586.249999999993</v>
      </c>
      <c r="AK33" s="37">
        <f t="shared" si="9"/>
        <v>-0.75000000000727596</v>
      </c>
    </row>
    <row r="34" spans="1:38" x14ac:dyDescent="0.25">
      <c r="B34" s="14">
        <v>48</v>
      </c>
      <c r="C34" s="15">
        <v>43638</v>
      </c>
      <c r="D34" s="15">
        <v>44947</v>
      </c>
      <c r="E34" s="15">
        <v>45397</v>
      </c>
      <c r="F34" s="15">
        <v>46759</v>
      </c>
      <c r="G34" s="15">
        <v>48161</v>
      </c>
      <c r="H34" s="15">
        <v>50569</v>
      </c>
      <c r="I34" s="15">
        <f t="shared" si="2"/>
        <v>50821.844999999994</v>
      </c>
      <c r="J34" s="15">
        <v>51025</v>
      </c>
      <c r="K34" s="15">
        <f t="shared" si="3"/>
        <v>51175</v>
      </c>
      <c r="L34" s="15">
        <f t="shared" si="10"/>
        <v>51686.75</v>
      </c>
      <c r="M34" s="15">
        <f t="shared" si="11"/>
        <v>52203.6175</v>
      </c>
      <c r="N34" s="15">
        <v>53781</v>
      </c>
      <c r="O34" s="15">
        <v>54372</v>
      </c>
      <c r="P34" s="15">
        <v>55296.323999999993</v>
      </c>
      <c r="Q34" s="15">
        <v>56403</v>
      </c>
      <c r="R34" s="15">
        <f>SUM(Q34*1.018)</f>
        <v>57418.254000000001</v>
      </c>
      <c r="S34" s="15">
        <v>58279</v>
      </c>
      <c r="T34" s="15">
        <f t="shared" si="5"/>
        <v>60027.37</v>
      </c>
      <c r="U34" s="17"/>
      <c r="V34" s="17"/>
      <c r="W34" s="17"/>
      <c r="X34" s="41"/>
      <c r="Y34" s="18"/>
      <c r="Z34" s="19">
        <v>48</v>
      </c>
      <c r="AA34" s="20">
        <v>57418</v>
      </c>
      <c r="AB34" s="20">
        <v>58279.011853417811</v>
      </c>
      <c r="AC34" s="21">
        <f t="shared" si="6"/>
        <v>860.75785341781011</v>
      </c>
      <c r="AE34" s="22">
        <v>48</v>
      </c>
      <c r="AF34" s="23">
        <v>57418.254000000001</v>
      </c>
      <c r="AG34" s="23">
        <v>58279</v>
      </c>
      <c r="AH34" s="21">
        <f t="shared" si="7"/>
        <v>860.74599999999919</v>
      </c>
      <c r="AI34" s="27">
        <v>-0.10460999999850173</v>
      </c>
      <c r="AJ34" s="25">
        <f t="shared" si="8"/>
        <v>58279.527809999992</v>
      </c>
      <c r="AK34" s="37">
        <f t="shared" si="9"/>
        <v>0.52780999999231426</v>
      </c>
      <c r="AL34" t="s">
        <v>32</v>
      </c>
    </row>
    <row r="35" spans="1:38" ht="15.75" thickBot="1" x14ac:dyDescent="0.3">
      <c r="B35" s="14">
        <v>49</v>
      </c>
      <c r="C35" s="15">
        <v>44947</v>
      </c>
      <c r="D35" s="15">
        <v>46295</v>
      </c>
      <c r="E35" s="15">
        <v>46758</v>
      </c>
      <c r="F35" s="15">
        <v>48161</v>
      </c>
      <c r="G35" s="15">
        <v>49606</v>
      </c>
      <c r="H35" s="15">
        <v>52086</v>
      </c>
      <c r="I35" s="15">
        <v>52347</v>
      </c>
      <c r="J35" s="15">
        <v>52556</v>
      </c>
      <c r="K35" s="15">
        <f t="shared" si="3"/>
        <v>52706</v>
      </c>
      <c r="L35" s="15">
        <f t="shared" si="10"/>
        <v>53233.06</v>
      </c>
      <c r="M35" s="15">
        <f t="shared" si="11"/>
        <v>53765.390599999999</v>
      </c>
      <c r="N35" s="15">
        <v>55389.105396120001</v>
      </c>
      <c r="O35" s="15">
        <v>55998.385555477318</v>
      </c>
      <c r="P35" s="15">
        <v>56950.358109920424</v>
      </c>
      <c r="Q35" s="15">
        <v>58089</v>
      </c>
      <c r="R35" s="15">
        <f>SUM(Q35*1.018)</f>
        <v>59134.601999999999</v>
      </c>
      <c r="S35" s="15">
        <f t="shared" si="4"/>
        <v>60021.621029999995</v>
      </c>
      <c r="T35" s="15">
        <v>61823</v>
      </c>
      <c r="U35" s="17"/>
      <c r="V35" s="17"/>
      <c r="W35" s="17"/>
      <c r="X35" s="42"/>
      <c r="Y35" s="18"/>
      <c r="Z35" s="19">
        <v>49</v>
      </c>
      <c r="AA35" s="20">
        <v>59135</v>
      </c>
      <c r="AB35" s="20">
        <v>60022.071150931552</v>
      </c>
      <c r="AC35" s="21">
        <f t="shared" si="6"/>
        <v>887.46915093155258</v>
      </c>
      <c r="AE35" s="22">
        <v>49</v>
      </c>
      <c r="AF35" s="23">
        <v>59134.601999999999</v>
      </c>
      <c r="AG35" s="23">
        <v>60022</v>
      </c>
      <c r="AH35" s="21">
        <f t="shared" si="7"/>
        <v>887.39800000000105</v>
      </c>
      <c r="AI35" s="27">
        <v>-0.10460999999850173</v>
      </c>
      <c r="AJ35" s="25">
        <f t="shared" si="8"/>
        <v>60021.621029999995</v>
      </c>
      <c r="AK35" s="25">
        <f t="shared" si="9"/>
        <v>-0.37897000000521075</v>
      </c>
    </row>
    <row r="36" spans="1:38" ht="15.75" thickTop="1" x14ac:dyDescent="0.25">
      <c r="B36" s="14">
        <v>50</v>
      </c>
      <c r="C36" s="15">
        <v>46296</v>
      </c>
      <c r="D36" s="15">
        <v>47685</v>
      </c>
      <c r="E36" s="15">
        <v>48162</v>
      </c>
      <c r="F36" s="15">
        <v>49607</v>
      </c>
      <c r="G36" s="15">
        <v>51095</v>
      </c>
      <c r="H36" s="15">
        <v>53650</v>
      </c>
      <c r="I36" s="15">
        <f t="shared" si="2"/>
        <v>53918.249999999993</v>
      </c>
      <c r="J36" s="15">
        <v>54133</v>
      </c>
      <c r="K36" s="15">
        <f t="shared" si="3"/>
        <v>54283</v>
      </c>
      <c r="L36" s="15">
        <f t="shared" si="10"/>
        <v>54825.83</v>
      </c>
      <c r="M36" s="15">
        <v>55375</v>
      </c>
      <c r="N36" s="15">
        <v>57046.82</v>
      </c>
      <c r="O36" s="15">
        <v>57674.335019999991</v>
      </c>
      <c r="P36" s="15">
        <v>58654.798715339988</v>
      </c>
      <c r="Q36" s="15">
        <v>59828</v>
      </c>
      <c r="R36" s="15">
        <f>SUM(Q36*1.018)</f>
        <v>60904.904000000002</v>
      </c>
      <c r="S36" s="15">
        <f t="shared" si="4"/>
        <v>61818.477559999999</v>
      </c>
      <c r="T36" s="15">
        <f t="shared" si="5"/>
        <v>63673.031886800003</v>
      </c>
      <c r="U36" s="17"/>
      <c r="V36" s="17"/>
      <c r="W36" s="17"/>
      <c r="X36" s="41"/>
      <c r="Y36" s="18"/>
      <c r="Z36" s="19">
        <v>50</v>
      </c>
      <c r="AA36" s="20">
        <v>60905</v>
      </c>
      <c r="AB36" s="20">
        <v>61818.394292525154</v>
      </c>
      <c r="AC36" s="21">
        <f t="shared" si="6"/>
        <v>913.49029252515174</v>
      </c>
      <c r="AE36" s="22">
        <v>50</v>
      </c>
      <c r="AF36" s="23">
        <v>60904.904000000002</v>
      </c>
      <c r="AG36" s="23">
        <v>61818</v>
      </c>
      <c r="AH36" s="21">
        <f t="shared" si="7"/>
        <v>913.09599999999773</v>
      </c>
      <c r="AI36" s="27">
        <v>-0.10460999999850173</v>
      </c>
      <c r="AJ36" s="25">
        <f t="shared" si="8"/>
        <v>61818.477559999999</v>
      </c>
      <c r="AK36" s="25">
        <f t="shared" si="9"/>
        <v>0.47755999999935739</v>
      </c>
    </row>
    <row r="37" spans="1:38" x14ac:dyDescent="0.25">
      <c r="B37" s="14">
        <v>51</v>
      </c>
      <c r="C37" s="15">
        <v>47685</v>
      </c>
      <c r="D37" s="15">
        <v>49116</v>
      </c>
      <c r="E37" s="15">
        <v>49607</v>
      </c>
      <c r="F37" s="15">
        <v>51095</v>
      </c>
      <c r="G37" s="15">
        <v>52628</v>
      </c>
      <c r="H37" s="15">
        <v>55259</v>
      </c>
      <c r="I37" s="15">
        <f t="shared" si="2"/>
        <v>55535.294999999991</v>
      </c>
      <c r="J37" s="15">
        <v>55758</v>
      </c>
      <c r="K37" s="15">
        <f t="shared" si="3"/>
        <v>55908</v>
      </c>
      <c r="L37" s="15">
        <f t="shared" si="10"/>
        <v>56467.08</v>
      </c>
      <c r="M37" s="15">
        <v>57031</v>
      </c>
      <c r="N37" s="15">
        <v>58754</v>
      </c>
      <c r="O37" s="15">
        <v>59400.293999999994</v>
      </c>
      <c r="P37" s="15">
        <v>60410.098997999987</v>
      </c>
      <c r="Q37" s="15">
        <v>61618</v>
      </c>
      <c r="R37" s="15">
        <f>SUM(Q37*1.018)</f>
        <v>62727.124000000003</v>
      </c>
      <c r="S37" s="15">
        <f t="shared" si="4"/>
        <v>63668.030859999999</v>
      </c>
      <c r="T37" s="15">
        <f t="shared" si="5"/>
        <v>65578.071785799999</v>
      </c>
      <c r="U37" s="38"/>
      <c r="V37" s="38"/>
      <c r="W37" s="38"/>
      <c r="X37" s="41"/>
      <c r="Y37" s="18"/>
      <c r="Z37" s="19">
        <v>51</v>
      </c>
      <c r="AA37" s="20">
        <v>62727</v>
      </c>
      <c r="AB37" s="20">
        <v>63667.981278198669</v>
      </c>
      <c r="AC37" s="21">
        <f t="shared" si="6"/>
        <v>940.85727819866588</v>
      </c>
      <c r="AE37" s="43">
        <v>51</v>
      </c>
      <c r="AF37" s="44">
        <v>62727.124000000003</v>
      </c>
      <c r="AG37" s="44">
        <v>63668</v>
      </c>
      <c r="AH37" s="21">
        <f t="shared" si="7"/>
        <v>940.87599999999657</v>
      </c>
      <c r="AI37" s="27">
        <v>-0.10460999999850173</v>
      </c>
      <c r="AJ37" s="25">
        <f t="shared" si="8"/>
        <v>63668.030859999999</v>
      </c>
      <c r="AK37" s="25">
        <f t="shared" si="9"/>
        <v>3.0859999998938292E-2</v>
      </c>
    </row>
    <row r="38" spans="1:38" x14ac:dyDescent="0.25">
      <c r="B38" s="14" t="s">
        <v>33</v>
      </c>
      <c r="C38" s="14"/>
      <c r="D38" s="14"/>
      <c r="E38" s="14"/>
      <c r="F38" s="14"/>
      <c r="G38" s="15">
        <v>54207</v>
      </c>
      <c r="H38" s="15">
        <v>56917</v>
      </c>
      <c r="I38" s="15">
        <f t="shared" si="2"/>
        <v>57201.584999999992</v>
      </c>
      <c r="J38" s="15">
        <f>SUM(I38/100)*100.4</f>
        <v>57430.391339999995</v>
      </c>
      <c r="K38" s="45">
        <f t="shared" si="3"/>
        <v>57580.391339999995</v>
      </c>
      <c r="L38" s="45">
        <f t="shared" si="10"/>
        <v>58156.195253399994</v>
      </c>
      <c r="M38" s="45">
        <f t="shared" si="11"/>
        <v>58737.757205933995</v>
      </c>
      <c r="N38" s="45">
        <v>60511.637473553201</v>
      </c>
      <c r="O38" s="15">
        <v>61177.265485762277</v>
      </c>
      <c r="P38" s="15">
        <v>62217.278999020229</v>
      </c>
      <c r="Q38" s="15">
        <v>63461</v>
      </c>
      <c r="R38" s="15">
        <v>64603.93</v>
      </c>
      <c r="S38" s="15">
        <f t="shared" si="4"/>
        <v>65572.988949999999</v>
      </c>
      <c r="T38" s="15">
        <f t="shared" si="5"/>
        <v>67540.178618499995</v>
      </c>
      <c r="U38" s="38"/>
      <c r="V38" s="38"/>
      <c r="W38" s="38"/>
      <c r="X38" s="41"/>
      <c r="Y38" s="18"/>
      <c r="AE38" s="46"/>
      <c r="AF38" s="47">
        <v>64603.93</v>
      </c>
      <c r="AG38" s="48"/>
      <c r="AH38" s="49">
        <f>SUM(S38-R38)</f>
        <v>969.05894999999873</v>
      </c>
      <c r="AI38" s="46"/>
      <c r="AJ38" s="25">
        <f t="shared" si="8"/>
        <v>65572.988949999999</v>
      </c>
      <c r="AK38" s="50">
        <f>SUM(AJ38-S38)</f>
        <v>0</v>
      </c>
    </row>
    <row r="39" spans="1:38" x14ac:dyDescent="0.25">
      <c r="B39" s="14" t="s">
        <v>34</v>
      </c>
      <c r="C39" s="14"/>
      <c r="D39" s="14"/>
      <c r="E39" s="14"/>
      <c r="F39" s="14"/>
      <c r="G39" s="15">
        <v>55833</v>
      </c>
      <c r="H39" s="15">
        <v>58625</v>
      </c>
      <c r="I39" s="15">
        <f t="shared" si="2"/>
        <v>58918.124999999993</v>
      </c>
      <c r="J39" s="15">
        <f t="shared" ref="J39:J44" si="13">SUM(I39/100)*100.4</f>
        <v>59153.797500000001</v>
      </c>
      <c r="K39" s="45">
        <f t="shared" si="3"/>
        <v>59303.797500000001</v>
      </c>
      <c r="L39" s="45">
        <f t="shared" si="10"/>
        <v>59896.835475</v>
      </c>
      <c r="M39" s="45">
        <f t="shared" si="11"/>
        <v>60495.803829750002</v>
      </c>
      <c r="N39" s="45">
        <v>62322.777105408451</v>
      </c>
      <c r="O39" s="15">
        <v>63008.32765356794</v>
      </c>
      <c r="P39" s="15">
        <v>64079.469223678592</v>
      </c>
      <c r="Q39" s="15">
        <v>65361</v>
      </c>
      <c r="R39" s="15">
        <v>66537.56</v>
      </c>
      <c r="S39" s="15">
        <f t="shared" si="4"/>
        <v>67535.623399999997</v>
      </c>
      <c r="T39" s="15">
        <f t="shared" si="5"/>
        <v>69561.692102000001</v>
      </c>
      <c r="U39" s="38"/>
      <c r="V39" s="38"/>
      <c r="W39" s="38"/>
      <c r="X39" s="41"/>
      <c r="Y39" s="18"/>
      <c r="AE39" s="48"/>
      <c r="AF39" s="51">
        <v>66537.56</v>
      </c>
      <c r="AG39" s="48"/>
      <c r="AH39" s="49">
        <f t="shared" ref="AH39:AH44" si="14">SUM(S39-R39)</f>
        <v>998.06339999999909</v>
      </c>
      <c r="AI39" s="48"/>
      <c r="AJ39" s="25">
        <f t="shared" si="8"/>
        <v>67535.623399999997</v>
      </c>
      <c r="AK39" s="50">
        <f t="shared" ref="AK39:AK44" si="15">SUM(AJ39-S39)</f>
        <v>0</v>
      </c>
    </row>
    <row r="40" spans="1:38" x14ac:dyDescent="0.25">
      <c r="B40" s="14" t="s">
        <v>35</v>
      </c>
      <c r="C40" s="14"/>
      <c r="D40" s="14"/>
      <c r="E40" s="14"/>
      <c r="F40" s="14"/>
      <c r="G40" s="15">
        <v>57508</v>
      </c>
      <c r="H40" s="15">
        <v>60383</v>
      </c>
      <c r="I40" s="15">
        <f t="shared" si="2"/>
        <v>60684.914999999994</v>
      </c>
      <c r="J40" s="15">
        <f t="shared" si="13"/>
        <v>60927.654659999993</v>
      </c>
      <c r="K40" s="45">
        <f t="shared" si="3"/>
        <v>61077.654659999993</v>
      </c>
      <c r="L40" s="45">
        <f t="shared" si="10"/>
        <v>61688.431206599991</v>
      </c>
      <c r="M40" s="45">
        <f>SUM(L40*101%)</f>
        <v>62305.315518665993</v>
      </c>
      <c r="N40" s="45">
        <v>64186.936047329706</v>
      </c>
      <c r="O40" s="15">
        <v>64892.992343850325</v>
      </c>
      <c r="P40" s="15">
        <v>65996.173213695773</v>
      </c>
      <c r="Q40" s="15">
        <v>67316</v>
      </c>
      <c r="R40" s="15">
        <f>SUM(Q40*1.018)</f>
        <v>68527.687999999995</v>
      </c>
      <c r="S40" s="15">
        <f t="shared" si="4"/>
        <v>69555.603319999995</v>
      </c>
      <c r="T40" s="15">
        <f t="shared" si="5"/>
        <v>71642.271419600002</v>
      </c>
      <c r="U40" s="38"/>
      <c r="V40" s="38"/>
      <c r="W40" s="38"/>
      <c r="X40" s="41"/>
      <c r="Y40" s="18"/>
      <c r="AE40" s="48"/>
      <c r="AF40" s="51">
        <v>68527.687999999995</v>
      </c>
      <c r="AG40" s="52"/>
      <c r="AH40" s="49">
        <f t="shared" si="14"/>
        <v>1027.9153200000001</v>
      </c>
      <c r="AI40" s="53"/>
      <c r="AJ40" s="25">
        <f t="shared" si="8"/>
        <v>69555.603319999995</v>
      </c>
      <c r="AK40" s="50">
        <f t="shared" si="15"/>
        <v>0</v>
      </c>
    </row>
    <row r="41" spans="1:38" x14ac:dyDescent="0.25">
      <c r="B41" s="14" t="s">
        <v>36</v>
      </c>
      <c r="C41" s="14"/>
      <c r="D41" s="14"/>
      <c r="E41" s="14"/>
      <c r="F41" s="14"/>
      <c r="G41" s="15">
        <v>59233</v>
      </c>
      <c r="H41" s="15">
        <v>62195</v>
      </c>
      <c r="I41" s="15">
        <f t="shared" si="2"/>
        <v>62505.974999999991</v>
      </c>
      <c r="J41" s="15">
        <f t="shared" si="13"/>
        <v>62755.998899999991</v>
      </c>
      <c r="K41" s="45">
        <f t="shared" si="3"/>
        <v>62905.998899999991</v>
      </c>
      <c r="L41" s="45">
        <f t="shared" si="10"/>
        <v>63535.058888999993</v>
      </c>
      <c r="M41" s="45">
        <f t="shared" si="11"/>
        <v>64170.409477889996</v>
      </c>
      <c r="N41" s="45">
        <v>66108.35584412227</v>
      </c>
      <c r="O41" s="15">
        <v>66835.547758407614</v>
      </c>
      <c r="P41" s="15">
        <v>67971.752070300543</v>
      </c>
      <c r="Q41" s="15">
        <v>69331</v>
      </c>
      <c r="R41" s="15">
        <f>SUM(Q41*1.018)</f>
        <v>70578.957999999999</v>
      </c>
      <c r="S41" s="15">
        <f t="shared" si="4"/>
        <v>71637.642369999987</v>
      </c>
      <c r="T41" s="15">
        <f t="shared" si="5"/>
        <v>73786.771641099986</v>
      </c>
      <c r="U41" s="38"/>
      <c r="V41" s="38"/>
      <c r="W41" s="38"/>
      <c r="X41" s="41"/>
      <c r="Y41" s="18"/>
      <c r="AE41" s="48"/>
      <c r="AF41" s="51">
        <v>70578.957999999999</v>
      </c>
      <c r="AG41" s="52"/>
      <c r="AH41" s="49">
        <f t="shared" si="14"/>
        <v>1058.6843699999881</v>
      </c>
      <c r="AI41" s="53"/>
      <c r="AJ41" s="25">
        <f t="shared" si="8"/>
        <v>71637.642369999987</v>
      </c>
      <c r="AK41" s="50">
        <f t="shared" si="15"/>
        <v>0</v>
      </c>
    </row>
    <row r="42" spans="1:38" x14ac:dyDescent="0.25">
      <c r="B42" s="14" t="s">
        <v>37</v>
      </c>
      <c r="C42" s="14"/>
      <c r="D42" s="14"/>
      <c r="E42" s="14"/>
      <c r="F42" s="14"/>
      <c r="G42" s="14" t="s">
        <v>38</v>
      </c>
      <c r="H42" s="15">
        <v>64061</v>
      </c>
      <c r="I42" s="15">
        <f t="shared" si="2"/>
        <v>64381.304999999993</v>
      </c>
      <c r="J42" s="15">
        <f t="shared" si="13"/>
        <v>64638.830220000003</v>
      </c>
      <c r="K42" s="45">
        <f t="shared" si="3"/>
        <v>64788.830220000003</v>
      </c>
      <c r="L42" s="45">
        <f t="shared" si="10"/>
        <v>65436.718522200004</v>
      </c>
      <c r="M42" s="45">
        <f t="shared" si="11"/>
        <v>66091.085707422011</v>
      </c>
      <c r="N42" s="45">
        <v>68087.036495786146</v>
      </c>
      <c r="O42" s="15">
        <v>68835.993897239779</v>
      </c>
      <c r="P42" s="15">
        <v>70006.205793492845</v>
      </c>
      <c r="Q42" s="15">
        <v>71406</v>
      </c>
      <c r="R42" s="15">
        <v>72691.64</v>
      </c>
      <c r="S42" s="15">
        <f t="shared" si="4"/>
        <v>73782.014599999995</v>
      </c>
      <c r="T42" s="15">
        <f t="shared" si="5"/>
        <v>75995.47503799999</v>
      </c>
      <c r="U42" s="38"/>
      <c r="V42" s="38"/>
      <c r="W42" s="38"/>
      <c r="X42" s="41"/>
      <c r="Y42" s="18"/>
      <c r="AE42" s="48"/>
      <c r="AF42" s="51">
        <v>72691.64</v>
      </c>
      <c r="AG42" s="52"/>
      <c r="AH42" s="49">
        <f t="shared" si="14"/>
        <v>1090.3745999999956</v>
      </c>
      <c r="AI42" s="53"/>
      <c r="AJ42" s="25">
        <f t="shared" si="8"/>
        <v>73782.014599999995</v>
      </c>
      <c r="AK42" s="50">
        <f t="shared" si="15"/>
        <v>0</v>
      </c>
    </row>
    <row r="43" spans="1:38" x14ac:dyDescent="0.25">
      <c r="B43" s="14" t="s">
        <v>39</v>
      </c>
      <c r="C43" s="14"/>
      <c r="D43" s="14"/>
      <c r="E43" s="14"/>
      <c r="F43" s="14"/>
      <c r="G43" s="14" t="s">
        <v>40</v>
      </c>
      <c r="H43" s="15">
        <v>65983</v>
      </c>
      <c r="I43" s="15">
        <f t="shared" si="2"/>
        <v>66312.914999999994</v>
      </c>
      <c r="J43" s="15">
        <f t="shared" si="13"/>
        <v>66578.166660000003</v>
      </c>
      <c r="K43" s="45">
        <f t="shared" si="3"/>
        <v>66728.166660000003</v>
      </c>
      <c r="L43" s="45">
        <f t="shared" si="10"/>
        <v>67395.448326600002</v>
      </c>
      <c r="M43" s="45">
        <f t="shared" si="11"/>
        <v>68069.402809866006</v>
      </c>
      <c r="N43" s="45">
        <v>70125.098774723956</v>
      </c>
      <c r="O43" s="15">
        <v>70896.474861245908</v>
      </c>
      <c r="P43" s="15">
        <v>72101.71493388708</v>
      </c>
      <c r="Q43" s="15">
        <v>73544</v>
      </c>
      <c r="R43" s="15">
        <f>SUM(Q43*1.018)</f>
        <v>74867.792000000001</v>
      </c>
      <c r="S43" s="15">
        <f t="shared" si="4"/>
        <v>75990.808879999997</v>
      </c>
      <c r="T43" s="15">
        <f t="shared" si="5"/>
        <v>78270.533146400005</v>
      </c>
      <c r="U43" s="38"/>
      <c r="V43" s="38"/>
      <c r="W43" s="38"/>
      <c r="X43" s="54"/>
      <c r="Y43" s="18"/>
      <c r="AE43" s="48"/>
      <c r="AF43" s="51">
        <v>74867.792000000001</v>
      </c>
      <c r="AG43" s="52"/>
      <c r="AH43" s="49">
        <f t="shared" si="14"/>
        <v>1123.0168799999956</v>
      </c>
      <c r="AI43" s="53"/>
      <c r="AJ43" s="25">
        <f t="shared" si="8"/>
        <v>75990.808879999997</v>
      </c>
      <c r="AK43" s="50">
        <f t="shared" si="15"/>
        <v>0</v>
      </c>
    </row>
    <row r="44" spans="1:38" ht="15.75" thickBot="1" x14ac:dyDescent="0.3">
      <c r="B44" s="14" t="s">
        <v>41</v>
      </c>
      <c r="C44" s="14"/>
      <c r="D44" s="14"/>
      <c r="E44" s="14"/>
      <c r="F44" s="14"/>
      <c r="G44" s="14" t="s">
        <v>42</v>
      </c>
      <c r="H44" s="15">
        <v>67962</v>
      </c>
      <c r="I44" s="15">
        <f t="shared" si="2"/>
        <v>68301.81</v>
      </c>
      <c r="J44" s="15">
        <f t="shared" si="13"/>
        <v>68575.017240000001</v>
      </c>
      <c r="K44" s="45">
        <f t="shared" si="3"/>
        <v>68725.017240000001</v>
      </c>
      <c r="L44" s="45">
        <f t="shared" si="10"/>
        <v>69412.267412400004</v>
      </c>
      <c r="M44" s="45">
        <f t="shared" si="11"/>
        <v>70106.390086523999</v>
      </c>
      <c r="N44" s="45">
        <v>72223.603067137024</v>
      </c>
      <c r="O44" s="15">
        <v>73018.062700875525</v>
      </c>
      <c r="P44" s="15">
        <v>74259.369766790405</v>
      </c>
      <c r="Q44" s="15">
        <v>75744</v>
      </c>
      <c r="R44" s="15">
        <v>77108.3</v>
      </c>
      <c r="S44" s="15">
        <f t="shared" si="4"/>
        <v>78264.924499999994</v>
      </c>
      <c r="T44" s="15">
        <f t="shared" si="5"/>
        <v>80612.872235000003</v>
      </c>
      <c r="U44" s="55"/>
      <c r="V44" s="55"/>
      <c r="W44" s="56"/>
      <c r="X44" s="57"/>
      <c r="Y44" s="18"/>
      <c r="AE44" s="48"/>
      <c r="AF44" s="51">
        <v>77108.3</v>
      </c>
      <c r="AG44" s="52"/>
      <c r="AH44" s="49">
        <f t="shared" si="14"/>
        <v>1156.6244999999908</v>
      </c>
      <c r="AI44" s="53"/>
      <c r="AJ44" s="25">
        <f t="shared" si="8"/>
        <v>78264.924499999994</v>
      </c>
      <c r="AK44" s="50">
        <f t="shared" si="15"/>
        <v>0</v>
      </c>
    </row>
    <row r="45" spans="1:38" x14ac:dyDescent="0.25">
      <c r="B45" s="58" t="s">
        <v>43</v>
      </c>
      <c r="Q45" s="59" t="s">
        <v>44</v>
      </c>
      <c r="AE45" s="48"/>
      <c r="AF45" s="48"/>
      <c r="AG45" s="52"/>
      <c r="AH45" s="52"/>
      <c r="AI45" s="53"/>
    </row>
    <row r="46" spans="1:38" x14ac:dyDescent="0.25">
      <c r="A46" s="60" t="s">
        <v>45</v>
      </c>
      <c r="AE46" s="48"/>
      <c r="AF46" s="48"/>
      <c r="AG46" s="52"/>
      <c r="AH46" s="52"/>
      <c r="AI46" s="53"/>
    </row>
    <row r="47" spans="1:38" ht="24.75" customHeight="1" x14ac:dyDescent="0.25">
      <c r="A47" s="61" t="s">
        <v>46</v>
      </c>
      <c r="B47" s="119" t="s">
        <v>47</v>
      </c>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AE47" s="48"/>
      <c r="AF47" s="48"/>
      <c r="AG47" s="52"/>
      <c r="AH47" s="52"/>
      <c r="AI47" s="53"/>
    </row>
    <row r="48" spans="1:38" ht="25.5" customHeight="1" x14ac:dyDescent="0.25">
      <c r="A48" s="61" t="s">
        <v>46</v>
      </c>
      <c r="B48" s="119" t="s">
        <v>48</v>
      </c>
      <c r="C48" s="119"/>
      <c r="D48" s="119"/>
      <c r="E48" s="119"/>
      <c r="F48" s="119"/>
      <c r="G48" s="119"/>
      <c r="H48" s="119"/>
      <c r="I48" s="119"/>
      <c r="J48" s="119"/>
      <c r="K48" s="119"/>
      <c r="L48" s="119"/>
      <c r="M48" s="119"/>
      <c r="N48" s="119"/>
      <c r="O48" s="119"/>
      <c r="P48" s="119"/>
      <c r="Q48" s="119"/>
      <c r="R48" s="119"/>
      <c r="S48" s="119"/>
      <c r="T48" s="119"/>
      <c r="U48" s="119"/>
      <c r="V48" s="119"/>
      <c r="W48" s="119"/>
      <c r="X48" s="119"/>
      <c r="Y48" s="119"/>
    </row>
    <row r="49" spans="1:25" ht="24" customHeight="1" x14ac:dyDescent="0.25">
      <c r="A49" s="61" t="s">
        <v>46</v>
      </c>
      <c r="B49" s="119" t="s">
        <v>49</v>
      </c>
      <c r="C49" s="119"/>
      <c r="D49" s="119"/>
      <c r="E49" s="119"/>
      <c r="F49" s="119"/>
      <c r="G49" s="119"/>
      <c r="H49" s="119"/>
      <c r="I49" s="119"/>
      <c r="J49" s="119"/>
      <c r="K49" s="119"/>
      <c r="L49" s="119"/>
      <c r="M49" s="119"/>
      <c r="N49" s="119"/>
      <c r="O49" s="119"/>
      <c r="P49" s="119"/>
      <c r="Q49" s="119"/>
      <c r="R49" s="119"/>
      <c r="S49" s="119"/>
      <c r="T49" s="119"/>
      <c r="U49" s="119"/>
      <c r="V49" s="119"/>
      <c r="W49" s="119"/>
      <c r="X49" s="119"/>
      <c r="Y49" s="119"/>
    </row>
    <row r="50" spans="1:25" ht="82.5" customHeight="1" x14ac:dyDescent="0.25">
      <c r="A50" s="61" t="s">
        <v>46</v>
      </c>
      <c r="B50" s="119" t="s">
        <v>50</v>
      </c>
      <c r="C50" s="119"/>
      <c r="D50" s="119"/>
      <c r="E50" s="119"/>
      <c r="F50" s="119"/>
      <c r="G50" s="119"/>
      <c r="H50" s="119"/>
      <c r="I50" s="119"/>
      <c r="J50" s="119"/>
      <c r="K50" s="119"/>
      <c r="L50" s="119"/>
      <c r="M50" s="119"/>
      <c r="N50" s="119"/>
      <c r="O50" s="119"/>
      <c r="P50" s="119"/>
      <c r="Q50" s="119"/>
      <c r="R50" s="119"/>
      <c r="S50" s="119"/>
      <c r="T50" s="119"/>
      <c r="U50" s="119"/>
      <c r="V50" s="119"/>
      <c r="W50" s="119"/>
      <c r="X50" s="119"/>
      <c r="Y50" s="119"/>
    </row>
    <row r="51" spans="1:25" x14ac:dyDescent="0.25">
      <c r="A51" s="61" t="s">
        <v>46</v>
      </c>
      <c r="B51" s="61" t="s">
        <v>51</v>
      </c>
      <c r="C51" s="62"/>
      <c r="D51" s="62"/>
      <c r="E51" s="62"/>
      <c r="F51" s="62"/>
      <c r="G51" s="62"/>
      <c r="H51" s="62"/>
      <c r="I51" s="62"/>
      <c r="J51" s="62"/>
      <c r="K51" s="62"/>
      <c r="L51" s="62"/>
      <c r="M51" s="62"/>
      <c r="N51" s="62"/>
      <c r="O51" s="62"/>
      <c r="P51" s="62"/>
      <c r="Q51" s="62"/>
      <c r="R51" s="62"/>
      <c r="S51" s="62"/>
      <c r="T51" s="62"/>
      <c r="U51" s="62"/>
      <c r="V51" s="62"/>
      <c r="W51" s="62"/>
      <c r="X51" s="62"/>
    </row>
  </sheetData>
  <mergeCells count="6">
    <mergeCell ref="B50:Y50"/>
    <mergeCell ref="B4:X4"/>
    <mergeCell ref="AC6:AD7"/>
    <mergeCell ref="B47:Y47"/>
    <mergeCell ref="B48:Y48"/>
    <mergeCell ref="B49:Y49"/>
  </mergeCells>
  <hyperlinks>
    <hyperlink ref="Q45" r:id="rId1" display="https://www.ucea.ac.uk/" xr:uid="{6C1FC825-603E-4E5D-B7F9-AA2C62EE0E83}"/>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ea0d5317-3d71-48ac-ae4d-f8b660bb596c">
      <Terms xmlns="http://schemas.microsoft.com/office/infopath/2007/PartnerControls">
        <TermInfo xmlns="http://schemas.microsoft.com/office/infopath/2007/PartnerControls">
          <TermName xmlns="http://schemas.microsoft.com/office/infopath/2007/PartnerControls">Pay scales</TermName>
          <TermId xmlns="http://schemas.microsoft.com/office/infopath/2007/PartnerControls">0013fc51-ac56-496b-bcf1-c1b6c9261b16</TermId>
        </TermInfo>
        <TermInfo xmlns="http://schemas.microsoft.com/office/infopath/2007/PartnerControls">
          <TermName xmlns="http://schemas.microsoft.com/office/infopath/2007/PartnerControls">Salary scales</TermName>
          <TermId xmlns="http://schemas.microsoft.com/office/infopath/2007/PartnerControls">314c88d7-eea9-495f-b4f5-befee41ba83b</TermId>
        </TermInfo>
        <TermInfo xmlns="http://schemas.microsoft.com/office/infopath/2007/PartnerControls">
          <TermName xmlns="http://schemas.microsoft.com/office/infopath/2007/PartnerControls">salary</TermName>
          <TermId xmlns="http://schemas.microsoft.com/office/infopath/2007/PartnerControls">f7561f6a-36e3-4024-82a2-9b788a51f4e6</TermId>
        </TermInfo>
        <TermInfo xmlns="http://schemas.microsoft.com/office/infopath/2007/PartnerControls">
          <TermName xmlns="http://schemas.microsoft.com/office/infopath/2007/PartnerControls">pay</TermName>
          <TermId xmlns="http://schemas.microsoft.com/office/infopath/2007/PartnerControls">4308b102-1690-41e5-aa6e-898b6c1b44d4</TermId>
        </TermInfo>
      </Terms>
    </TaxKeywordTaxHTField>
    <Document_x0020_Category xmlns="ea0d5317-3d71-48ac-ae4d-f8b660bb596c">4</Document_x0020_Category>
    <_PublishStartDate xmlns="ea0d5317-3d71-48ac-ae4d-f8b660bb596c">2022-07-06T08:45:00+00:00</_PublishStartDate>
    <Editor_x0020_Group xmlns="ea0d5317-3d71-48ac-ae4d-f8b660bb596c">5</Editor_x0020_Group>
    <HR_x0020_Doc_x0020_Status xmlns="ea0d5317-3d71-48ac-ae4d-f8b660bb596c">Live</HR_x0020_Doc_x0020_Status>
    <Visibility xmlns="ea0d5317-3d71-48ac-ae4d-f8b660bb596c">
      <Value>9</Value>
      <Value>2</Value>
    </Visibility>
    <TaxCatchAll xmlns="ea0d5317-3d71-48ac-ae4d-f8b660bb596c">
      <Value>531</Value>
      <Value>530</Value>
      <Value>492</Value>
      <Value>415</Value>
    </TaxCatchAll>
    <b3915bece4ef46fea38bb9fe103a6176 xmlns="ea0d5317-3d71-48ac-ae4d-f8b660bb596c">
      <Terms xmlns="http://schemas.microsoft.com/office/infopath/2007/PartnerControls"/>
    </b3915bece4ef46fea38bb9fe103a6176>
    <IconOverlay xmlns="http://schemas.microsoft.com/sharepoint/v4" xsi:nil="true"/>
    <Last_x0020_Review_x0020_Date xmlns="ea0d5317-3d71-48ac-ae4d-f8b660bb596c" xsi:nil="true"/>
    <p03bf033748243edbaf189f3c637fd10 xmlns="ea0d5317-3d71-48ac-ae4d-f8b660bb596c">
      <Terms xmlns="http://schemas.microsoft.com/office/infopath/2007/PartnerControls"/>
    </p03bf033748243edbaf189f3c637fd10>
    <External_x0020_to_x0020_HR_x0020_approval xmlns="ea0d5317-3d71-48ac-ae4d-f8b660bb596c" xsi:nil="true"/>
    <External_x0020_Document xmlns="ea0d5317-3d71-48ac-ae4d-f8b660bb596c">true</External_x0020_Document>
    <Campuses xmlns="ea0d5317-3d71-48ac-ae4d-f8b660bb596c">
      <Value>1</Value>
    </Campuses>
    <Process xmlns="ea0d5317-3d71-48ac-ae4d-f8b660bb596c">
      <Value>105</Value>
    </Process>
    <External_x0020_document_x0020_link xmlns="ea0d5317-3d71-48ac-ae4d-f8b660bb596c">https://www.birmingham.ac.uk/Documents/staff/jobs/Non-clinical-academic-and-related-staff-spine.pdf</External_x0020_document_x0020_link>
    <Document_x0020_Owner_x002f_Approver xmlns="ea0d5317-3d71-48ac-ae4d-f8b660bb596c">
      <UserInfo>
        <DisplayName>Sally Ells (HR Strategy and Projects)</DisplayName>
        <AccountId>36</AccountId>
        <AccountType/>
      </UserInfo>
    </Document_x0020_Owner_x002f_Approver>
    <PublishingExpirationDate xmlns="http://schemas.microsoft.com/sharepoint/v3" xsi:nil="true"/>
    <PublishingStartDate xmlns="http://schemas.microsoft.com/sharepoint/v3" xsi:nil="true"/>
    <Restrict_x0020_to_x0020_HR_x0020_Staff xmlns="ea0d5317-3d71-48ac-ae4d-f8b660bb596c">false</Restrict_x0020_to_x0020_HR_x0020_Staff>
    <Next_x0020_Review_x0020_Date xmlns="ea0d5317-3d71-48ac-ae4d-f8b660bb596c" xsi:nil="true"/>
    <Additional_x0020_information xmlns="ea0d5317-3d71-48ac-ae4d-f8b660bb596c" xsi:nil="true"/>
    <_dlc_DocId xmlns="ea0d5317-3d71-48ac-ae4d-f8b660bb596c">HRDOC-1281053876-9314</_dlc_DocId>
    <_dlc_DocIdUrl xmlns="ea0d5317-3d71-48ac-ae4d-f8b660bb596c">
      <Url>https://bham.sharepoint.com/sites/HRDC/_layouts/15/DocIdRedir.aspx?ID=HRDOC-1281053876-9314</Url>
      <Description>HRDOC-1281053876-9314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HRDC - HR Document" ma:contentTypeID="0x010100DB100F21A7794546A5F19AE3FDF418FD0028624F720E951A4B971B121FB05CC361" ma:contentTypeVersion="91" ma:contentTypeDescription="" ma:contentTypeScope="" ma:versionID="50cd39c616dbd3bbf978316ad1ebcd7e">
  <xsd:schema xmlns:xsd="http://www.w3.org/2001/XMLSchema" xmlns:xs="http://www.w3.org/2001/XMLSchema" xmlns:p="http://schemas.microsoft.com/office/2006/metadata/properties" xmlns:ns1="http://schemas.microsoft.com/sharepoint/v3" xmlns:ns2="ea0d5317-3d71-48ac-ae4d-f8b660bb596c" xmlns:ns3="7579f7aa-f3fb-4425-bf15-e74378bb9d77" xmlns:ns4="http://schemas.microsoft.com/sharepoint/v4" targetNamespace="http://schemas.microsoft.com/office/2006/metadata/properties" ma:root="true" ma:fieldsID="bff40d3326ad30b13b77b80c676d3c15" ns1:_="" ns2:_="" ns3:_="" ns4:_="">
    <xsd:import namespace="http://schemas.microsoft.com/sharepoint/v3"/>
    <xsd:import namespace="ea0d5317-3d71-48ac-ae4d-f8b660bb596c"/>
    <xsd:import namespace="7579f7aa-f3fb-4425-bf15-e74378bb9d77"/>
    <xsd:import namespace="http://schemas.microsoft.com/sharepoint/v4"/>
    <xsd:element name="properties">
      <xsd:complexType>
        <xsd:sequence>
          <xsd:element name="documentManagement">
            <xsd:complexType>
              <xsd:all>
                <xsd:element ref="ns2:Editor_x0020_Group"/>
                <xsd:element ref="ns2:Document_x0020_Owner_x002f_Approver"/>
                <xsd:element ref="ns2:Document_x0020_Category"/>
                <xsd:element ref="ns2:Process" minOccurs="0"/>
                <xsd:element ref="ns2:Visibility" minOccurs="0"/>
                <xsd:element ref="ns2:Campuses" minOccurs="0"/>
                <xsd:element ref="ns2:Restrict_x0020_to_x0020_HR_x0020_Staff" minOccurs="0"/>
                <xsd:element ref="ns2:HR_x0020_Doc_x0020_Status" minOccurs="0"/>
                <xsd:element ref="ns2:_PublishStartDate"/>
                <xsd:element ref="ns2:External_x0020_Document" minOccurs="0"/>
                <xsd:element ref="ns2:External_x0020_document_x0020_link" minOccurs="0"/>
                <xsd:element ref="ns2:Additional_x0020_information" minOccurs="0"/>
                <xsd:element ref="ns2:Editor_x0020_Group_x003a_ID" minOccurs="0"/>
                <xsd:element ref="ns2:_dlc_DocIdUrl" minOccurs="0"/>
                <xsd:element ref="ns2:_dlc_DocIdPersistId" minOccurs="0"/>
                <xsd:element ref="ns2:_dlc_DocId" minOccurs="0"/>
                <xsd:element ref="ns2:p03bf033748243edbaf189f3c637fd10" minOccurs="0"/>
                <xsd:element ref="ns2:TaxCatchAll" minOccurs="0"/>
                <xsd:element ref="ns2:TaxCatchAllLabel" minOccurs="0"/>
                <xsd:element ref="ns2:Last_x0020_Review_x0020_Date" minOccurs="0"/>
                <xsd:element ref="ns2:b3915bece4ef46fea38bb9fe103a6176" minOccurs="0"/>
                <xsd:element ref="ns2:Next_x0020_Review_x0020_Date" minOccurs="0"/>
                <xsd:element ref="ns1:PublishingStartDate" minOccurs="0"/>
                <xsd:element ref="ns1:PublishingExpirationDate" minOccurs="0"/>
                <xsd:element ref="ns2:TaxKeywordTaxHTField" minOccurs="0"/>
                <xsd:element ref="ns2:External_x0020_to_x0020_HR_x0020_approval" minOccurs="0"/>
                <xsd:element ref="ns3:MediaServiceMetadata" minOccurs="0"/>
                <xsd:element ref="ns3:MediaServiceFastMetadata" minOccurs="0"/>
                <xsd:element ref="ns3:MediaServiceAutoKeyPoints" minOccurs="0"/>
                <xsd:element ref="ns3:MediaServiceKeyPoints" minOccurs="0"/>
                <xsd:element ref="ns4:IconOverlay" minOccurs="0"/>
                <xsd:element ref="ns2:SharedWithUsers" minOccurs="0"/>
                <xsd:element ref="ns2:SharedWithDetails" minOccurs="0"/>
                <xsd:element ref="ns3:MediaServiceGenerationTime" minOccurs="0"/>
                <xsd:element ref="ns3:MediaServiceEventHashCode" minOccurs="0"/>
                <xsd:element ref="ns3:MediaServiceDateTaken"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3"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34"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0d5317-3d71-48ac-ae4d-f8b660bb596c" elementFormDefault="qualified">
    <xsd:import namespace="http://schemas.microsoft.com/office/2006/documentManagement/types"/>
    <xsd:import namespace="http://schemas.microsoft.com/office/infopath/2007/PartnerControls"/>
    <xsd:element name="Editor_x0020_Group" ma:index="2" ma:displayName="Editor Group" ma:list="{036c8e53-61d0-4819-8dd2-25bee1529659}" ma:internalName="Editor_x0020_Group" ma:readOnly="false" ma:showField="Title" ma:web="ea0d5317-3d71-48ac-ae4d-f8b660bb596c">
      <xsd:simpleType>
        <xsd:restriction base="dms:Lookup"/>
      </xsd:simpleType>
    </xsd:element>
    <xsd:element name="Document_x0020_Owner_x002f_Approver" ma:index="3" ma:displayName="Owner/Approver" ma:list="UserInfo" ma:SharePointGroup="25" ma:internalName="Document_x0020_Owner_x002F_Approv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Document_x0020_Category" ma:index="4" ma:displayName="Document Category" ma:list="{0bfeaaac-0a73-4936-8d60-5042fa4bc56e}" ma:internalName="Document_x0020_Category" ma:readOnly="false" ma:showField="Title" ma:web="ea0d5317-3d71-48ac-ae4d-f8b660bb596c">
      <xsd:simpleType>
        <xsd:restriction base="dms:Lookup"/>
      </xsd:simpleType>
    </xsd:element>
    <xsd:element name="Process" ma:index="5" nillable="true" ma:displayName="Related processes" ma:list="{2e9174f6-7676-407b-8948-1cc90bd0d0e5}" ma:internalName="Process" ma:readOnly="false" ma:showField="LinkTitleNoMenu" ma:web="ea0d5317-3d71-48ac-ae4d-f8b660bb596c" ma:requiredMultiChoice="true">
      <xsd:complexType>
        <xsd:complexContent>
          <xsd:extension base="dms:MultiChoiceLookup">
            <xsd:sequence>
              <xsd:element name="Value" type="dms:Lookup" maxOccurs="unbounded" minOccurs="0" nillable="true"/>
            </xsd:sequence>
          </xsd:extension>
        </xsd:complexContent>
      </xsd:complexType>
    </xsd:element>
    <xsd:element name="Visibility" ma:index="6" nillable="true" ma:displayName="Target Audience" ma:list="{347a4d86-f88f-4f93-8e9e-1e092b5e88e4}" ma:internalName="Visibility" ma:readOnly="false" ma:showField="LinkTitleNoMenu" ma:web="ea0d5317-3d71-48ac-ae4d-f8b660bb596c" ma:requiredMultiChoice="true">
      <xsd:complexType>
        <xsd:complexContent>
          <xsd:extension base="dms:MultiChoiceLookup">
            <xsd:sequence>
              <xsd:element name="Value" type="dms:Lookup" maxOccurs="unbounded" minOccurs="0" nillable="true"/>
            </xsd:sequence>
          </xsd:extension>
        </xsd:complexContent>
      </xsd:complexType>
    </xsd:element>
    <xsd:element name="Campuses" ma:index="7" nillable="true" ma:displayName="Campuses" ma:list="{7b4e0aad-9fe7-42a4-8ad8-450affc899d7}" ma:internalName="Campuses" ma:readOnly="false" ma:showField="LinkTitleNoMenu" ma:web="ea0d5317-3d71-48ac-ae4d-f8b660bb596c" ma:requiredMultiChoice="true">
      <xsd:complexType>
        <xsd:complexContent>
          <xsd:extension base="dms:MultiChoiceLookup">
            <xsd:sequence>
              <xsd:element name="Value" type="dms:Lookup" maxOccurs="unbounded" minOccurs="0" nillable="true"/>
            </xsd:sequence>
          </xsd:extension>
        </xsd:complexContent>
      </xsd:complexType>
    </xsd:element>
    <xsd:element name="Restrict_x0020_to_x0020_HR_x0020_Staff" ma:index="8" nillable="true" ma:displayName="Restrict to HR Staff" ma:default="0" ma:description="If this document is to be only accessed by HR Staff, select this box." ma:internalName="Restrict_x0020_to_x0020_HR_x0020_Staff" ma:readOnly="false">
      <xsd:simpleType>
        <xsd:restriction base="dms:Boolean"/>
      </xsd:simpleType>
    </xsd:element>
    <xsd:element name="HR_x0020_Doc_x0020_Status" ma:index="10" nillable="true" ma:displayName="HR Doc Status" ma:default="Live" ma:description="Change the status to archive to move document to HR Doc Centre Archive" ma:format="Dropdown" ma:internalName="HR_x0020_Doc_x0020_Status" ma:readOnly="false">
      <xsd:simpleType>
        <xsd:restriction base="dms:Choice">
          <xsd:enumeration value="Live"/>
          <xsd:enumeration value="Archived"/>
        </xsd:restriction>
      </xsd:simpleType>
    </xsd:element>
    <xsd:element name="_PublishStartDate" ma:index="11" ma:displayName="Publish Start Date" ma:default="[today]" ma:format="DateTime" ma:internalName="_PublishStartDate" ma:readOnly="false">
      <xsd:simpleType>
        <xsd:restriction base="dms:DateTime"/>
      </xsd:simpleType>
    </xsd:element>
    <xsd:element name="External_x0020_Document" ma:index="12" nillable="true" ma:displayName="External Document" ma:default="0" ma:description="Select this box if this document needs to be accessed by those not employed or who study at the University" ma:internalName="External_x0020_Document" ma:readOnly="false">
      <xsd:simpleType>
        <xsd:restriction base="dms:Boolean"/>
      </xsd:simpleType>
    </xsd:element>
    <xsd:element name="External_x0020_document_x0020_link" ma:index="13" nillable="true" ma:displayName="External document link" ma:description="If external document OR Web page, please paste the url of where the document or webpage is located." ma:internalName="External_x0020_document_x0020_link" ma:readOnly="false">
      <xsd:simpleType>
        <xsd:restriction base="dms:Text">
          <xsd:maxLength value="255"/>
        </xsd:restriction>
      </xsd:simpleType>
    </xsd:element>
    <xsd:element name="Additional_x0020_information" ma:index="14" nillable="true" ma:displayName="Additional information" ma:internalName="Additional_x0020_information" ma:readOnly="false">
      <xsd:simpleType>
        <xsd:restriction base="dms:Note"/>
      </xsd:simpleType>
    </xsd:element>
    <xsd:element name="Editor_x0020_Group_x003a_ID" ma:index="16" nillable="true" ma:displayName="Editor Group:ID" ma:list="{036c8e53-61d0-4819-8dd2-25bee1529659}" ma:internalName="Editor_x0020_Group_x003A_ID" ma:readOnly="true" ma:showField="ID" ma:web="ea0d5317-3d71-48ac-ae4d-f8b660bb596c">
      <xsd:simpleType>
        <xsd:restriction base="dms:Lookup"/>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p03bf033748243edbaf189f3c637fd10" ma:index="24" nillable="true" ma:taxonomy="true" ma:internalName="p03bf033748243edbaf189f3c637fd10" ma:taxonomyFieldName="HR_x0020_Tags" ma:displayName="HR Tags" ma:readOnly="false" ma:default="" ma:fieldId="{903bf033-7482-43ed-baf1-89f3c637fd10}" ma:taxonomyMulti="true" ma:sspId="ac7af76c-f141-45ca-ae1a-4959eb0cbd43" ma:termSetId="ff7bf304-b4f1-4ea4-8081-273e779339d9" ma:anchorId="00000000-0000-0000-0000-000000000000" ma:open="true" ma:isKeyword="false">
      <xsd:complexType>
        <xsd:sequence>
          <xsd:element ref="pc:Terms" minOccurs="0" maxOccurs="1"/>
        </xsd:sequence>
      </xsd:complexType>
    </xsd:element>
    <xsd:element name="TaxCatchAll" ma:index="25" nillable="true" ma:displayName="Taxonomy Catch All Column" ma:hidden="true" ma:list="{a81096b5-8d9f-4628-904d-6b836a0eab3a}" ma:internalName="TaxCatchAll" ma:readOnly="false" ma:showField="CatchAllData" ma:web="ea0d5317-3d71-48ac-ae4d-f8b660bb596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a81096b5-8d9f-4628-904d-6b836a0eab3a}" ma:internalName="TaxCatchAllLabel" ma:readOnly="true" ma:showField="CatchAllDataLabel" ma:web="ea0d5317-3d71-48ac-ae4d-f8b660bb596c">
      <xsd:complexType>
        <xsd:complexContent>
          <xsd:extension base="dms:MultiChoiceLookup">
            <xsd:sequence>
              <xsd:element name="Value" type="dms:Lookup" maxOccurs="unbounded" minOccurs="0" nillable="true"/>
            </xsd:sequence>
          </xsd:extension>
        </xsd:complexContent>
      </xsd:complexType>
    </xsd:element>
    <xsd:element name="Last_x0020_Review_x0020_Date" ma:index="28" nillable="true" ma:displayName="Last Review Date" ma:format="DateOnly" ma:hidden="true" ma:internalName="Last_x0020_Review_x0020_Date" ma:readOnly="false">
      <xsd:simpleType>
        <xsd:restriction base="dms:DateTime"/>
      </xsd:simpleType>
    </xsd:element>
    <xsd:element name="b3915bece4ef46fea38bb9fe103a6176" ma:index="29" nillable="true" ma:taxonomy="true" ma:internalName="b3915bece4ef46fea38bb9fe103a6176" ma:taxonomyFieldName="Document_x0020_Security_x0020_Type" ma:displayName="Document Security Type" ma:readOnly="false" ma:default="" ma:fieldId="{b3915bec-e4ef-46fe-a38b-b9fe103a6176}" ma:sspId="ac7af76c-f141-45ca-ae1a-4959eb0cbd43" ma:termSetId="f5148cf2-5f8e-4285-8c84-195045e987ac" ma:anchorId="00000000-0000-0000-0000-000000000000" ma:open="false" ma:isKeyword="false">
      <xsd:complexType>
        <xsd:sequence>
          <xsd:element ref="pc:Terms" minOccurs="0" maxOccurs="1"/>
        </xsd:sequence>
      </xsd:complexType>
    </xsd:element>
    <xsd:element name="Next_x0020_Review_x0020_Date" ma:index="31" nillable="true" ma:displayName="Next Review Date" ma:format="DateOnly" ma:hidden="true" ma:internalName="Next_x0020_Review_x0020_Date" ma:readOnly="false">
      <xsd:simpleType>
        <xsd:restriction base="dms:DateTime"/>
      </xsd:simpleType>
    </xsd:element>
    <xsd:element name="TaxKeywordTaxHTField" ma:index="35" nillable="true" ma:taxonomy="true" ma:internalName="TaxKeywordTaxHTField" ma:taxonomyFieldName="TaxKeyword" ma:displayName="Enterprise Keywords" ma:readOnly="false" ma:fieldId="{23f27201-bee3-471e-b2e7-b64fd8b7ca38}" ma:taxonomyMulti="true" ma:sspId="ac7af76c-f141-45ca-ae1a-4959eb0cbd43" ma:termSetId="00000000-0000-0000-0000-000000000000" ma:anchorId="00000000-0000-0000-0000-000000000000" ma:open="true" ma:isKeyword="true">
      <xsd:complexType>
        <xsd:sequence>
          <xsd:element ref="pc:Terms" minOccurs="0" maxOccurs="1"/>
        </xsd:sequence>
      </xsd:complexType>
    </xsd:element>
    <xsd:element name="External_x0020_to_x0020_HR_x0020_approval" ma:index="36" nillable="true" ma:displayName="External to HR approval" ma:hidden="true" ma:internalName="External_x0020_to_x0020_HR_x0020_approval" ma:readOnly="false">
      <xsd:simpleType>
        <xsd:restriction base="dms:Note"/>
      </xsd:simpleType>
    </xsd:element>
    <xsd:element name="SharedWithUsers" ma:index="4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79f7aa-f3fb-4425-bf15-e74378bb9d77" elementFormDefault="qualified">
    <xsd:import namespace="http://schemas.microsoft.com/office/2006/documentManagement/types"/>
    <xsd:import namespace="http://schemas.microsoft.com/office/infopath/2007/PartnerControls"/>
    <xsd:element name="MediaServiceMetadata" ma:index="37" nillable="true" ma:displayName="MediaServiceMetadata" ma:hidden="true" ma:internalName="MediaServiceMetadata" ma:readOnly="true">
      <xsd:simpleType>
        <xsd:restriction base="dms:Note"/>
      </xsd:simpleType>
    </xsd:element>
    <xsd:element name="MediaServiceFastMetadata" ma:index="38" nillable="true" ma:displayName="MediaServiceFastMetadata" ma:hidden="true" ma:internalName="MediaServiceFastMetadata" ma:readOnly="true">
      <xsd:simpleType>
        <xsd:restriction base="dms:Note"/>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GenerationTime" ma:index="44" nillable="true" ma:displayName="MediaServiceGenerationTime" ma:hidden="true" ma:internalName="MediaServiceGenerationTime" ma:readOnly="true">
      <xsd:simpleType>
        <xsd:restriction base="dms:Text"/>
      </xsd:simpleType>
    </xsd:element>
    <xsd:element name="MediaServiceEventHashCode" ma:index="45" nillable="true" ma:displayName="MediaServiceEventHashCode" ma:hidden="true" ma:internalName="MediaServiceEventHashCode" ma:readOnly="true">
      <xsd:simpleType>
        <xsd:restriction base="dms:Text"/>
      </xsd:simpleType>
    </xsd:element>
    <xsd:element name="MediaServiceDateTaken" ma:index="46" nillable="true" ma:displayName="MediaServiceDateTaken" ma:hidden="true" ma:internalName="MediaServiceDateTaken" ma:readOnly="true">
      <xsd:simpleType>
        <xsd:restriction base="dms:Text"/>
      </xsd:simpleType>
    </xsd:element>
    <xsd:element name="MediaServiceOCR" ma:index="48" nillable="true" ma:displayName="Extracted Text" ma:internalName="MediaServiceOCR" ma:readOnly="true">
      <xsd:simpleType>
        <xsd:restriction base="dms:Note">
          <xsd:maxLength value="255"/>
        </xsd:restriction>
      </xsd:simpleType>
    </xsd:element>
    <xsd:element name="MediaServiceObjectDetectorVersions" ma:index="5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axOccurs="1" ma:index="1"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917FD3-A2E7-4757-A457-3B838B2FD364}">
  <ds:schemaRefs>
    <ds:schemaRef ds:uri="http://schemas.microsoft.com/sharepoint/v3/contenttype/forms"/>
  </ds:schemaRefs>
</ds:datastoreItem>
</file>

<file path=customXml/itemProps2.xml><?xml version="1.0" encoding="utf-8"?>
<ds:datastoreItem xmlns:ds="http://schemas.openxmlformats.org/officeDocument/2006/customXml" ds:itemID="{C5C22A3E-2E7B-4790-9435-DD3206D73790}">
  <ds:schemaRefs>
    <ds:schemaRef ds:uri="http://www.w3.org/XML/1998/namespace"/>
    <ds:schemaRef ds:uri="7579f7aa-f3fb-4425-bf15-e74378bb9d7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ea0d5317-3d71-48ac-ae4d-f8b660bb596c"/>
    <ds:schemaRef ds:uri="http://purl.org/dc/terms/"/>
    <ds:schemaRef ds:uri="http://schemas.microsoft.com/sharepoint/v4"/>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273C6BC-B795-428C-B07A-B8395E5B7B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0d5317-3d71-48ac-ae4d-f8b660bb596c"/>
    <ds:schemaRef ds:uri="7579f7aa-f3fb-4425-bf15-e74378bb9d77"/>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22139BB-8E7F-4989-A207-E2B8FA3CACD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Sheet1_previous</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 Clinical Administrative &amp; Other Related Pay Spine</dc:title>
  <dc:subject/>
  <dc:creator>Heather Clancy (Human Resources)</dc:creator>
  <cp:keywords>salary; pay; Salary scales; Pay scales</cp:keywords>
  <dc:description/>
  <cp:lastModifiedBy>Heather Clancy (HR Strategy and Projects)</cp:lastModifiedBy>
  <cp:revision/>
  <cp:lastPrinted>2023-03-30T11:27:38Z</cp:lastPrinted>
  <dcterms:created xsi:type="dcterms:W3CDTF">2022-06-22T09:35:03Z</dcterms:created>
  <dcterms:modified xsi:type="dcterms:W3CDTF">2023-08-07T16:17:56Z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0x010100DB100F21A7794546A5F19AE3FDF418FD0028624F720E951A4B971B121FB05CC361</vt:lpwstr>
  </property>
  <property fmtid="{D5CDD505-2E9C-101B-9397-08002B2CF9AE}" pid="3" name="_dlc_DocIdItemGuid">
    <vt:lpwstr>9abc4b92-2dd9-4a9f-81ad-37077e95f242</vt:lpwstr>
  </property>
  <property fmtid="{D5CDD505-2E9C-101B-9397-08002B2CF9AE}" pid="4" name="TaxKeyword">
    <vt:lpwstr>531;#Pay scales|0013fc51-ac56-496b-bcf1-c1b6c9261b16;#530;#Salary scales|314c88d7-eea9-495f-b4f5-befee41ba83b;#492;#salary|f7561f6a-36e3-4024-82a2-9b788a51f4e6;#415;#pay|4308b102-1690-41e5-aa6e-898b6c1b44d4</vt:lpwstr>
  </property>
  <property fmtid="{D5CDD505-2E9C-101B-9397-08002B2CF9AE}" pid="5" name="MediaServiceImageTags">
    <vt:lpwstr/>
  </property>
  <property fmtid="{D5CDD505-2E9C-101B-9397-08002B2CF9AE}" pid="6" name="lcf76f155ced4ddcb4097134ff3c332f">
    <vt:lpwstr/>
  </property>
  <property fmtid="{D5CDD505-2E9C-101B-9397-08002B2CF9AE}" pid="7" name="HR Tags">
    <vt:lpwstr/>
  </property>
  <property fmtid="{D5CDD505-2E9C-101B-9397-08002B2CF9AE}" pid="8" name="Document Security Type">
    <vt:lpwstr/>
  </property>
</Properties>
</file>