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Local\Packages\oice_16_974fa576_32c1d314_fb1\AC\Temp\"/>
    </mc:Choice>
  </mc:AlternateContent>
  <xr:revisionPtr revIDLastSave="0" documentId="8_{7974516A-A80A-415D-904C-C398143314A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pay spine" sheetId="1" r:id="rId1"/>
  </sheets>
  <definedNames>
    <definedName name="_xlnm.Print_Area" localSheetId="0">'pay spine'!$A$1:$AP$41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30" i="1" l="1"/>
  <c r="AQ30" i="1"/>
  <c r="AK29" i="1"/>
  <c r="AQ29" i="1"/>
  <c r="AQ41" i="1"/>
  <c r="AQ40" i="1"/>
  <c r="AQ39" i="1"/>
  <c r="AQ38" i="1"/>
  <c r="AQ37" i="1"/>
  <c r="AQ36" i="1"/>
  <c r="AQ35" i="1"/>
  <c r="AQ34" i="1"/>
  <c r="AQ28" i="1"/>
  <c r="AQ27" i="1"/>
  <c r="AQ26" i="1"/>
  <c r="AQ25" i="1"/>
  <c r="AQ24" i="1"/>
  <c r="AQ23" i="1"/>
  <c r="AQ20" i="1"/>
  <c r="AQ19" i="1"/>
  <c r="AQ18" i="1"/>
  <c r="AQ17" i="1"/>
  <c r="AQ16" i="1"/>
  <c r="AQ15" i="1"/>
  <c r="AQ14" i="1"/>
  <c r="AQ13" i="1"/>
  <c r="AQ12" i="1"/>
  <c r="AQ11" i="1"/>
  <c r="AQ10" i="1"/>
  <c r="AQ9" i="1"/>
  <c r="I27" i="1"/>
  <c r="P27" i="1"/>
  <c r="AA27" i="1"/>
  <c r="AC27" i="1"/>
  <c r="AF27" i="1"/>
  <c r="AF41" i="1"/>
  <c r="AC41" i="1"/>
  <c r="W41" i="1"/>
  <c r="S41" i="1"/>
  <c r="W37" i="1"/>
  <c r="Y37" i="1"/>
  <c r="P41" i="1"/>
  <c r="AE40" i="1"/>
  <c r="AF40" i="1"/>
  <c r="AC40" i="1"/>
  <c r="Y40" i="1"/>
  <c r="AF39" i="1"/>
  <c r="AC39" i="1"/>
  <c r="W39" i="1"/>
  <c r="S39" i="1"/>
  <c r="AE38" i="1"/>
  <c r="AF38" i="1"/>
  <c r="AC38" i="1"/>
  <c r="Y38" i="1"/>
  <c r="AE37" i="1"/>
  <c r="AF37" i="1"/>
  <c r="AC37" i="1"/>
  <c r="AF36" i="1"/>
  <c r="AC36" i="1"/>
  <c r="Y36" i="1"/>
  <c r="S36" i="1"/>
  <c r="P36" i="1"/>
  <c r="AE35" i="1"/>
  <c r="AC35" i="1"/>
  <c r="W35" i="1"/>
  <c r="Y35" i="1"/>
  <c r="S35" i="1"/>
  <c r="P35" i="1"/>
  <c r="AF34" i="1"/>
  <c r="AC34" i="1"/>
  <c r="W34" i="1"/>
  <c r="Y34" i="1"/>
  <c r="AE30" i="1"/>
  <c r="AF30" i="1"/>
  <c r="AC30" i="1"/>
  <c r="P30" i="1"/>
  <c r="I30" i="1"/>
  <c r="AE29" i="1"/>
  <c r="AF29" i="1"/>
  <c r="AC29" i="1"/>
  <c r="Y29" i="1"/>
  <c r="AF28" i="1"/>
  <c r="Y28" i="1"/>
  <c r="AA28" i="1"/>
  <c r="AC28" i="1"/>
  <c r="AE26" i="1"/>
  <c r="AF26" i="1"/>
  <c r="AA26" i="1"/>
  <c r="AC26" i="1"/>
  <c r="P26" i="1"/>
  <c r="I26" i="1"/>
  <c r="AE25" i="1"/>
  <c r="Y25" i="1"/>
  <c r="AA25" i="1"/>
  <c r="P25" i="1"/>
  <c r="AE24" i="1"/>
  <c r="Y24" i="1"/>
  <c r="AA24" i="1"/>
  <c r="AC24" i="1"/>
  <c r="AE23" i="1"/>
  <c r="AF23" i="1"/>
  <c r="AA23" i="1"/>
  <c r="AC23" i="1"/>
  <c r="AE20" i="1"/>
  <c r="Y20" i="1"/>
  <c r="AA20" i="1"/>
  <c r="AE19" i="1"/>
  <c r="Y19" i="1"/>
  <c r="AA19" i="1"/>
  <c r="AC19" i="1"/>
  <c r="AE18" i="1"/>
  <c r="AF18" i="1"/>
  <c r="AA18" i="1"/>
  <c r="AC18" i="1"/>
  <c r="AE17" i="1"/>
  <c r="AA17" i="1"/>
  <c r="AC17" i="1"/>
  <c r="S17" i="1"/>
  <c r="W17" i="1"/>
  <c r="P17" i="1"/>
  <c r="AE16" i="1"/>
  <c r="AA16" i="1"/>
  <c r="AC16" i="1"/>
  <c r="S16" i="1"/>
  <c r="P16" i="1"/>
  <c r="AF15" i="1"/>
  <c r="AA15" i="1"/>
  <c r="AC15" i="1"/>
  <c r="S15" i="1"/>
  <c r="W15" i="1"/>
  <c r="P15" i="1"/>
  <c r="AF14" i="1"/>
  <c r="Y14" i="1"/>
  <c r="AA14" i="1"/>
  <c r="AC14" i="1"/>
  <c r="S14" i="1"/>
  <c r="P14" i="1"/>
  <c r="AF13" i="1"/>
  <c r="AA13" i="1"/>
  <c r="W13" i="1"/>
  <c r="AF12" i="1"/>
  <c r="AA12" i="1"/>
  <c r="AC12" i="1"/>
  <c r="AF11" i="1"/>
  <c r="AA11" i="1"/>
  <c r="AC11" i="1"/>
  <c r="S11" i="1"/>
  <c r="W11" i="1"/>
  <c r="P11" i="1"/>
  <c r="AE10" i="1"/>
  <c r="AF10" i="1"/>
  <c r="AA10" i="1"/>
  <c r="AC10" i="1"/>
  <c r="W10" i="1"/>
  <c r="AE9" i="1"/>
  <c r="S9" i="1"/>
  <c r="W9" i="1"/>
  <c r="Y9" i="1"/>
  <c r="AA9" i="1"/>
  <c r="AC9" i="1"/>
  <c r="P9" i="1"/>
</calcChain>
</file>

<file path=xl/sharedStrings.xml><?xml version="1.0" encoding="utf-8"?>
<sst xmlns="http://schemas.openxmlformats.org/spreadsheetml/2006/main" count="81" uniqueCount="64">
  <si>
    <r>
      <t xml:space="preserve">Clinical Academic Salary Scales 2022
</t>
    </r>
    <r>
      <rPr>
        <sz val="9"/>
        <color indexed="55"/>
        <rFont val="Arial"/>
        <family val="2"/>
      </rPr>
      <t>(from UCEA Clinical academic pay scales England from 1 April 2022)</t>
    </r>
  </si>
  <si>
    <t>For HR</t>
  </si>
  <si>
    <t>Core Systems Grade Name</t>
  </si>
  <si>
    <t>Spine Point</t>
  </si>
  <si>
    <t>CLINICAL</t>
  </si>
  <si>
    <t>Increment Point</t>
  </si>
  <si>
    <t>01.04.13</t>
  </si>
  <si>
    <t>01.04.16</t>
  </si>
  <si>
    <t>01.04.17</t>
  </si>
  <si>
    <t>01.10.18</t>
  </si>
  <si>
    <t>01.4.19</t>
  </si>
  <si>
    <t>01.4.20</t>
  </si>
  <si>
    <t>01.4.21</t>
  </si>
  <si>
    <t>01.4.22</t>
  </si>
  <si>
    <t>HR Restricted - latest year on year increase</t>
  </si>
  <si>
    <r>
      <t xml:space="preserve">Staff not holding Honorary Consultant Contracts </t>
    </r>
    <r>
      <rPr>
        <sz val="10"/>
        <color indexed="55"/>
        <rFont val="Arial"/>
        <family val="2"/>
      </rPr>
      <t>(UCEA pre 2009 Clinical Lecturer Scale)</t>
    </r>
  </si>
  <si>
    <t>Clinical Lecturer</t>
  </si>
  <si>
    <t xml:space="preserve">AC C  </t>
  </si>
  <si>
    <t>Clinical teaching and research academics below the level of consultant</t>
  </si>
  <si>
    <t xml:space="preserve">Clinical Research Fellow </t>
  </si>
  <si>
    <t>AC RF</t>
  </si>
  <si>
    <t>Clinical Dental Tutors</t>
  </si>
  <si>
    <t>AC IDC</t>
  </si>
  <si>
    <t>*10</t>
  </si>
  <si>
    <t>-</t>
  </si>
  <si>
    <t>10*</t>
  </si>
  <si>
    <r>
      <rPr>
        <sz val="7"/>
        <rFont val="Arial"/>
        <family val="2"/>
      </rPr>
      <t>$</t>
    </r>
    <r>
      <rPr>
        <sz val="10"/>
        <rFont val="Arial"/>
        <family val="2"/>
      </rPr>
      <t>10</t>
    </r>
  </si>
  <si>
    <r>
      <rPr>
        <sz val="7"/>
        <rFont val="Arial"/>
        <family val="2"/>
      </rPr>
      <t>$</t>
    </r>
    <r>
      <rPr>
        <sz val="10"/>
        <rFont val="Arial"/>
        <family val="2"/>
      </rPr>
      <t>11</t>
    </r>
  </si>
  <si>
    <t>AC IDC only w.e.f. 1/4/02</t>
  </si>
  <si>
    <r>
      <rPr>
        <sz val="7"/>
        <rFont val="Arial"/>
        <family val="2"/>
      </rPr>
      <t>$</t>
    </r>
    <r>
      <rPr>
        <sz val="10"/>
        <rFont val="Arial"/>
        <family val="2"/>
      </rPr>
      <t>12</t>
    </r>
  </si>
  <si>
    <t>$ These points are HE specific pay scales that have no NHS equivalent. A 2% increase has been applied in line with the latest NHS Pay Circular.</t>
  </si>
  <si>
    <r>
      <rPr>
        <b/>
        <sz val="10"/>
        <rFont val="Arial"/>
        <family val="2"/>
      </rPr>
      <t>Senior Clinical Tutors</t>
    </r>
    <r>
      <rPr>
        <sz val="10"/>
        <rFont val="Arial"/>
        <family val="2"/>
      </rPr>
      <t xml:space="preserve"> </t>
    </r>
    <r>
      <rPr>
        <sz val="10"/>
        <color indexed="23"/>
        <rFont val="Arial"/>
        <family val="2"/>
      </rPr>
      <t xml:space="preserve">(UCEA scales) </t>
    </r>
    <r>
      <rPr>
        <sz val="10"/>
        <rFont val="Arial"/>
        <family val="2"/>
      </rPr>
      <t xml:space="preserve">
</t>
    </r>
    <r>
      <rPr>
        <sz val="9"/>
        <color indexed="23"/>
        <rFont val="Arial"/>
        <family val="2"/>
      </rPr>
      <t>For use by exception for GPs and a small number of staff the College of Medical &amp; Dental Sciences determine be employed below the level of Consultant. It is not a through grade.</t>
    </r>
  </si>
  <si>
    <t>Senior Clinical Tutor</t>
  </si>
  <si>
    <t>AC SLNC</t>
  </si>
  <si>
    <t>Clinical senior teaching and research academics below the level of consultant</t>
  </si>
  <si>
    <r>
      <rPr>
        <sz val="7"/>
        <rFont val="Arial"/>
        <family val="2"/>
      </rPr>
      <t>$</t>
    </r>
    <r>
      <rPr>
        <sz val="10"/>
        <rFont val="Arial"/>
        <family val="2"/>
      </rPr>
      <t>1</t>
    </r>
  </si>
  <si>
    <t>Senior Clinical Tutor Teaching Focused</t>
  </si>
  <si>
    <t>AC ISLNC</t>
  </si>
  <si>
    <r>
      <rPr>
        <sz val="7"/>
        <rFont val="Arial"/>
        <family val="2"/>
      </rPr>
      <t>$</t>
    </r>
    <r>
      <rPr>
        <sz val="10"/>
        <rFont val="Arial"/>
        <family val="2"/>
      </rPr>
      <t>2</t>
    </r>
  </si>
  <si>
    <r>
      <t>$</t>
    </r>
    <r>
      <rPr>
        <sz val="10"/>
        <rFont val="Arial"/>
        <family val="2"/>
      </rPr>
      <t>3</t>
    </r>
  </si>
  <si>
    <r>
      <t>$</t>
    </r>
    <r>
      <rPr>
        <sz val="10"/>
        <rFont val="Arial"/>
        <family val="2"/>
      </rPr>
      <t>4</t>
    </r>
  </si>
  <si>
    <r>
      <rPr>
        <sz val="7"/>
        <rFont val="Arial"/>
        <family val="2"/>
      </rPr>
      <t>$</t>
    </r>
    <r>
      <rPr>
        <sz val="10"/>
        <rFont val="Arial"/>
        <family val="2"/>
      </rPr>
      <t>5</t>
    </r>
  </si>
  <si>
    <r>
      <rPr>
        <sz val="7"/>
        <rFont val="Arial"/>
        <family val="2"/>
      </rPr>
      <t>$</t>
    </r>
    <r>
      <rPr>
        <sz val="10"/>
        <rFont val="Arial"/>
        <family val="2"/>
      </rPr>
      <t>6</t>
    </r>
  </si>
  <si>
    <t>* discretionary</t>
  </si>
  <si>
    <t>* 7</t>
  </si>
  <si>
    <t>* 8</t>
  </si>
  <si>
    <t xml:space="preserve">* University of Birmingham discretionary point and salary </t>
  </si>
  <si>
    <r>
      <t xml:space="preserve">**Staff holding new Honorary Consultant Contracts - not necessarily incremented on an annual basis
</t>
    </r>
    <r>
      <rPr>
        <sz val="9"/>
        <color indexed="55"/>
        <rFont val="Arial"/>
        <family val="2"/>
      </rPr>
      <t xml:space="preserve">(UCEA 2003 Consultant contract: basic salary for staff holding consultant contracts whose first appointment as an NHS consultant was on or after 1 Feb 2004)
From 1 April 2022 Honorary Consultant salaries have been increased by 4.5% in line with UCEA notification and NHS Medical and Dental Consultant Salary Scales.                                                                                                                                     </t>
    </r>
  </si>
  <si>
    <t>Clinical Professor</t>
  </si>
  <si>
    <t>AC PROFN</t>
  </si>
  <si>
    <t>Clinical academic consultants</t>
  </si>
  <si>
    <t>Clinical Research Fellow</t>
  </si>
  <si>
    <t>AC RFCN</t>
  </si>
  <si>
    <t>#31</t>
  </si>
  <si>
    <t xml:space="preserve">Clinical Senior Lecturer </t>
  </si>
  <si>
    <t>AC SLCN</t>
  </si>
  <si>
    <t>#32</t>
  </si>
  <si>
    <t>Clinical Teching Focused Senior Lecturer</t>
  </si>
  <si>
    <t>AC ISLCN</t>
  </si>
  <si>
    <t xml:space="preserve">Clinical Teaching Focused Professor </t>
  </si>
  <si>
    <t>AC IPROFN</t>
  </si>
  <si>
    <t>#33</t>
  </si>
  <si>
    <t>Clinical academic consultants Professor Unclassified / Not to be Banded;
Clinical academic consultants Professor Band 1/2/3</t>
  </si>
  <si>
    <t>#35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</si>
</sst>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£&quot;#,##0;\-&quot;£&quot;#,##0"/>
    <numFmt numFmtId="6" formatCode="&quot;£&quot;#,##0;[Red]\-&quot;£&quot;#,##0"/>
    <numFmt numFmtId="8" formatCode="&quot;£&quot;#,##0.00;[Red]\-&quot;£&quot;#,##0.00"/>
    <numFmt numFmtId="164" formatCode="&quot;£&quot;#,##0"/>
    <numFmt numFmtId="165" formatCode="0.0%"/>
  </numFmts>
  <fonts count="16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sz val="10"/>
      <color indexed="55"/>
      <name val="Arial"/>
      <family val="2"/>
    </font>
    <font>
      <sz val="10"/>
      <color indexed="23"/>
      <name val="Arial"/>
      <family val="2"/>
    </font>
    <font>
      <sz val="9"/>
      <color indexed="55"/>
      <name val="Arial"/>
      <family val="2"/>
    </font>
    <font>
      <sz val="9"/>
      <color indexed="23"/>
      <name val="Arial"/>
      <family val="2"/>
    </font>
    <font>
      <sz val="9"/>
      <name val="Arial"/>
      <family val="2"/>
    </font>
    <font>
      <sz val="8"/>
      <name val="Arial"/>
      <family val="2"/>
    </font>
    <font>
      <sz val="7"/>
      <color theme="0" tint="-0.499984740745262"/>
      <name val="Arial"/>
      <family val="2"/>
    </font>
    <font>
      <sz val="7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2">
    <xf numFmtId="0" fontId="0" fillId="0" borderId="0"/>
    <xf numFmtId="8" fontId="1" fillId="0" borderId="0" applyFont="0" applyFill="0" applyBorder="0" applyAlignment="0" applyProtection="0"/>
  </cellStyleXfs>
  <cellXfs count="91">
    <xf numFmtId="0" fontId="0" fillId="0" borderId="0" xfId="0"/>
    <xf numFmtId="0" fontId="4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6" fontId="4" fillId="0" borderId="1" xfId="1" applyNumberFormat="1" applyFont="1" applyBorder="1" applyAlignment="1">
      <alignment horizontal="center"/>
    </xf>
    <xf numFmtId="164" fontId="4" fillId="0" borderId="1" xfId="0" applyNumberFormat="1" applyFont="1" applyBorder="1"/>
    <xf numFmtId="5" fontId="4" fillId="0" borderId="1" xfId="0" applyNumberFormat="1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6" fontId="4" fillId="0" borderId="3" xfId="1" applyNumberFormat="1" applyFont="1" applyBorder="1" applyAlignment="1">
      <alignment horizontal="center"/>
    </xf>
    <xf numFmtId="164" fontId="4" fillId="0" borderId="3" xfId="0" applyNumberFormat="1" applyFont="1" applyBorder="1"/>
    <xf numFmtId="5" fontId="4" fillId="0" borderId="3" xfId="0" applyNumberFormat="1" applyFont="1" applyBorder="1"/>
    <xf numFmtId="0" fontId="4" fillId="0" borderId="11" xfId="0" applyFont="1" applyBorder="1"/>
    <xf numFmtId="0" fontId="4" fillId="0" borderId="11" xfId="0" applyFont="1" applyBorder="1" applyAlignment="1">
      <alignment horizontal="center"/>
    </xf>
    <xf numFmtId="6" fontId="4" fillId="0" borderId="11" xfId="1" applyNumberFormat="1" applyFont="1" applyBorder="1" applyAlignment="1">
      <alignment horizontal="center"/>
    </xf>
    <xf numFmtId="164" fontId="4" fillId="0" borderId="11" xfId="0" applyNumberFormat="1" applyFont="1" applyBorder="1"/>
    <xf numFmtId="0" fontId="3" fillId="0" borderId="11" xfId="0" applyFont="1" applyBorder="1" applyAlignment="1">
      <alignment wrapText="1"/>
    </xf>
    <xf numFmtId="164" fontId="3" fillId="0" borderId="11" xfId="0" applyNumberFormat="1" applyFont="1" applyBorder="1"/>
    <xf numFmtId="0" fontId="3" fillId="0" borderId="11" xfId="0" applyFont="1" applyBorder="1"/>
    <xf numFmtId="5" fontId="3" fillId="0" borderId="11" xfId="0" applyNumberFormat="1" applyFont="1" applyBorder="1" applyAlignment="1">
      <alignment wrapText="1"/>
    </xf>
    <xf numFmtId="5" fontId="3" fillId="0" borderId="11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11" xfId="0" applyFont="1" applyFill="1" applyBorder="1" applyAlignment="1">
      <alignment horizontal="center"/>
    </xf>
    <xf numFmtId="1" fontId="4" fillId="2" borderId="11" xfId="0" applyNumberFormat="1" applyFont="1" applyFill="1" applyBorder="1" applyAlignment="1">
      <alignment horizontal="center"/>
    </xf>
    <xf numFmtId="6" fontId="4" fillId="2" borderId="11" xfId="1" applyNumberFormat="1" applyFont="1" applyFill="1" applyBorder="1" applyAlignment="1">
      <alignment horizontal="center"/>
    </xf>
    <xf numFmtId="164" fontId="4" fillId="2" borderId="11" xfId="1" applyNumberFormat="1" applyFont="1" applyFill="1" applyBorder="1" applyAlignment="1">
      <alignment horizontal="center"/>
    </xf>
    <xf numFmtId="164" fontId="4" fillId="2" borderId="11" xfId="0" applyNumberFormat="1" applyFont="1" applyFill="1" applyBorder="1"/>
    <xf numFmtId="5" fontId="4" fillId="2" borderId="11" xfId="0" applyNumberFormat="1" applyFont="1" applyFill="1" applyBorder="1"/>
    <xf numFmtId="0" fontId="4" fillId="2" borderId="11" xfId="0" applyFont="1" applyFill="1" applyBorder="1" applyAlignment="1">
      <alignment horizontal="right"/>
    </xf>
    <xf numFmtId="0" fontId="4" fillId="3" borderId="11" xfId="0" applyFont="1" applyFill="1" applyBorder="1"/>
    <xf numFmtId="0" fontId="4" fillId="3" borderId="11" xfId="0" applyFont="1" applyFill="1" applyBorder="1" applyAlignment="1">
      <alignment horizontal="center"/>
    </xf>
    <xf numFmtId="1" fontId="4" fillId="3" borderId="11" xfId="0" applyNumberFormat="1" applyFont="1" applyFill="1" applyBorder="1" applyAlignment="1">
      <alignment horizontal="center"/>
    </xf>
    <xf numFmtId="6" fontId="4" fillId="3" borderId="11" xfId="1" applyNumberFormat="1" applyFont="1" applyFill="1" applyBorder="1" applyAlignment="1">
      <alignment horizontal="center"/>
    </xf>
    <xf numFmtId="164" fontId="4" fillId="3" borderId="11" xfId="1" applyNumberFormat="1" applyFont="1" applyFill="1" applyBorder="1" applyAlignment="1">
      <alignment horizontal="center"/>
    </xf>
    <xf numFmtId="164" fontId="4" fillId="3" borderId="11" xfId="0" applyNumberFormat="1" applyFont="1" applyFill="1" applyBorder="1"/>
    <xf numFmtId="5" fontId="4" fillId="3" borderId="11" xfId="0" applyNumberFormat="1" applyFont="1" applyFill="1" applyBorder="1"/>
    <xf numFmtId="0" fontId="4" fillId="3" borderId="11" xfId="0" applyFont="1" applyFill="1" applyBorder="1" applyAlignment="1">
      <alignment wrapText="1"/>
    </xf>
    <xf numFmtId="0" fontId="4" fillId="3" borderId="11" xfId="0" applyFont="1" applyFill="1" applyBorder="1" applyAlignment="1">
      <alignment horizontal="right"/>
    </xf>
    <xf numFmtId="0" fontId="4" fillId="4" borderId="11" xfId="0" applyFont="1" applyFill="1" applyBorder="1"/>
    <xf numFmtId="0" fontId="4" fillId="4" borderId="11" xfId="0" applyFont="1" applyFill="1" applyBorder="1" applyAlignment="1">
      <alignment horizontal="center"/>
    </xf>
    <xf numFmtId="164" fontId="4" fillId="4" borderId="11" xfId="1" applyNumberFormat="1" applyFont="1" applyFill="1" applyBorder="1" applyAlignment="1">
      <alignment horizontal="center"/>
    </xf>
    <xf numFmtId="164" fontId="4" fillId="4" borderId="11" xfId="0" applyNumberFormat="1" applyFont="1" applyFill="1" applyBorder="1"/>
    <xf numFmtId="5" fontId="4" fillId="4" borderId="11" xfId="0" applyNumberFormat="1" applyFont="1" applyFill="1" applyBorder="1"/>
    <xf numFmtId="0" fontId="4" fillId="4" borderId="11" xfId="0" applyFont="1" applyFill="1" applyBorder="1" applyAlignment="1">
      <alignment horizontal="right"/>
    </xf>
    <xf numFmtId="0" fontId="4" fillId="4" borderId="11" xfId="0" applyFont="1" applyFill="1" applyBorder="1" applyAlignment="1">
      <alignment wrapText="1"/>
    </xf>
    <xf numFmtId="0" fontId="12" fillId="0" borderId="11" xfId="0" applyFont="1" applyBorder="1"/>
    <xf numFmtId="0" fontId="5" fillId="3" borderId="11" xfId="0" applyFont="1" applyFill="1" applyBorder="1" applyAlignment="1">
      <alignment horizontal="right"/>
    </xf>
    <xf numFmtId="0" fontId="13" fillId="3" borderId="11" xfId="0" applyFont="1" applyFill="1" applyBorder="1"/>
    <xf numFmtId="0" fontId="4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6" fontId="4" fillId="0" borderId="11" xfId="1" applyNumberFormat="1" applyFont="1" applyBorder="1" applyAlignment="1">
      <alignment horizontal="center" vertical="top"/>
    </xf>
    <xf numFmtId="164" fontId="4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vertical="top" wrapText="1"/>
    </xf>
    <xf numFmtId="164" fontId="3" fillId="0" borderId="11" xfId="0" applyNumberFormat="1" applyFont="1" applyBorder="1" applyAlignment="1">
      <alignment vertical="top"/>
    </xf>
    <xf numFmtId="0" fontId="3" fillId="0" borderId="11" xfId="0" applyFont="1" applyBorder="1" applyAlignment="1">
      <alignment vertical="top"/>
    </xf>
    <xf numFmtId="5" fontId="3" fillId="0" borderId="11" xfId="0" applyNumberFormat="1" applyFont="1" applyBorder="1" applyAlignment="1">
      <alignment vertical="top" wrapText="1"/>
    </xf>
    <xf numFmtId="5" fontId="3" fillId="0" borderId="11" xfId="0" applyNumberFormat="1" applyFont="1" applyBorder="1" applyAlignment="1">
      <alignment horizontal="center" vertical="top"/>
    </xf>
    <xf numFmtId="0" fontId="14" fillId="0" borderId="2" xfId="0" applyFont="1" applyBorder="1"/>
    <xf numFmtId="165" fontId="14" fillId="0" borderId="2" xfId="0" applyNumberFormat="1" applyFont="1" applyBorder="1"/>
    <xf numFmtId="0" fontId="15" fillId="0" borderId="2" xfId="0" applyFont="1" applyBorder="1" applyAlignment="1">
      <alignment vertical="top" wrapText="1"/>
    </xf>
    <xf numFmtId="164" fontId="3" fillId="0" borderId="11" xfId="0" applyNumberFormat="1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 wrapText="1"/>
    </xf>
    <xf numFmtId="0" fontId="11" fillId="2" borderId="11" xfId="0" applyFont="1" applyFill="1" applyBorder="1" applyAlignment="1">
      <alignment wrapText="1"/>
    </xf>
    <xf numFmtId="0" fontId="4" fillId="0" borderId="11" xfId="0" applyFont="1" applyBorder="1" applyAlignment="1">
      <alignment vertical="top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0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left"/>
    </xf>
    <xf numFmtId="0" fontId="13" fillId="0" borderId="13" xfId="0" applyFont="1" applyBorder="1" applyAlignment="1">
      <alignment horizontal="left"/>
    </xf>
    <xf numFmtId="0" fontId="13" fillId="0" borderId="14" xfId="0" applyFont="1" applyBorder="1" applyAlignment="1">
      <alignment horizontal="left"/>
    </xf>
    <xf numFmtId="0" fontId="3" fillId="4" borderId="12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4</xdr:row>
      <xdr:rowOff>0</xdr:rowOff>
    </xdr:from>
    <xdr:to>
      <xdr:col>22</xdr:col>
      <xdr:colOff>0</xdr:colOff>
      <xdr:row>6</xdr:row>
      <xdr:rowOff>0</xdr:rowOff>
    </xdr:to>
    <xdr:pic>
      <xdr:nvPicPr>
        <xdr:cNvPr id="1225" name="Picture 3">
          <a:extLst>
            <a:ext uri="{FF2B5EF4-FFF2-40B4-BE49-F238E27FC236}">
              <a16:creationId xmlns:a16="http://schemas.microsoft.com/office/drawing/2014/main" id="{71DF5BB1-B9BA-29DA-EDE7-875901946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4770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36</xdr:col>
      <xdr:colOff>447675</xdr:colOff>
      <xdr:row>0</xdr:row>
      <xdr:rowOff>57150</xdr:rowOff>
    </xdr:from>
    <xdr:to>
      <xdr:col>39</xdr:col>
      <xdr:colOff>0</xdr:colOff>
      <xdr:row>4</xdr:row>
      <xdr:rowOff>0</xdr:rowOff>
    </xdr:to>
    <xdr:pic>
      <xdr:nvPicPr>
        <xdr:cNvPr id="1226" name="Picture 3">
          <a:extLst>
            <a:ext uri="{FF2B5EF4-FFF2-40B4-BE49-F238E27FC236}">
              <a16:creationId xmlns:a16="http://schemas.microsoft.com/office/drawing/2014/main" id="{E0214318-3770-DB55-8BE8-F3BBB0519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14725" y="57150"/>
          <a:ext cx="12382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22</xdr:col>
      <xdr:colOff>0</xdr:colOff>
      <xdr:row>6</xdr:row>
      <xdr:rowOff>0</xdr:rowOff>
    </xdr:to>
    <xdr:pic>
      <xdr:nvPicPr>
        <xdr:cNvPr id="1227" name="Picture 3">
          <a:extLst>
            <a:ext uri="{FF2B5EF4-FFF2-40B4-BE49-F238E27FC236}">
              <a16:creationId xmlns:a16="http://schemas.microsoft.com/office/drawing/2014/main" id="{F5C0118F-2FA3-23F8-A7C0-934E5730D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05075" y="647700"/>
          <a:ext cx="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42"/>
  <sheetViews>
    <sheetView tabSelected="1" view="pageBreakPreview" topLeftCell="A22" zoomScale="110" zoomScaleNormal="130" zoomScaleSheetLayoutView="110" zoomScalePageLayoutView="120" workbookViewId="0">
      <selection activeCell="A33" sqref="A33:AP33"/>
    </sheetView>
  </sheetViews>
  <sheetFormatPr defaultColWidth="8.85546875" defaultRowHeight="12.75"/>
  <cols>
    <col min="1" max="1" width="21.42578125" style="1" customWidth="1"/>
    <col min="2" max="2" width="10.28515625" style="1" customWidth="1"/>
    <col min="3" max="10" width="9.140625" style="3" hidden="1" customWidth="1"/>
    <col min="11" max="11" width="9.28515625" style="4" hidden="1" customWidth="1"/>
    <col min="12" max="12" width="11" style="3" hidden="1" customWidth="1"/>
    <col min="13" max="13" width="9.140625" style="1" hidden="1" customWidth="1"/>
    <col min="14" max="14" width="9.85546875" style="5" hidden="1" customWidth="1"/>
    <col min="15" max="15" width="9.140625" style="1" hidden="1" customWidth="1"/>
    <col min="16" max="16" width="9.85546875" style="5" hidden="1" customWidth="1"/>
    <col min="17" max="18" width="9.140625" style="1" hidden="1" customWidth="1"/>
    <col min="19" max="21" width="9.85546875" style="5" hidden="1" customWidth="1"/>
    <col min="22" max="22" width="5.85546875" style="1" customWidth="1"/>
    <col min="23" max="23" width="9.85546875" style="5" hidden="1" customWidth="1"/>
    <col min="24" max="24" width="0" style="1" hidden="1" customWidth="1"/>
    <col min="25" max="25" width="9.85546875" style="1" hidden="1" customWidth="1"/>
    <col min="26" max="26" width="0" style="1" hidden="1" customWidth="1"/>
    <col min="27" max="27" width="9.85546875" style="1" hidden="1" customWidth="1"/>
    <col min="28" max="28" width="0" style="1" hidden="1" customWidth="1"/>
    <col min="29" max="34" width="9.85546875" style="6" hidden="1" customWidth="1"/>
    <col min="35" max="35" width="8.42578125" style="6" hidden="1" customWidth="1"/>
    <col min="36" max="39" width="8.42578125" style="6" bestFit="1" customWidth="1"/>
    <col min="40" max="40" width="8.42578125" style="6" customWidth="1"/>
    <col min="41" max="41" width="6.5703125" style="1" customWidth="1"/>
    <col min="42" max="42" width="5.7109375" style="1" customWidth="1"/>
    <col min="43" max="43" width="16.42578125" style="1" hidden="1" customWidth="1"/>
    <col min="44" max="16384" width="8.85546875" style="1"/>
  </cols>
  <sheetData>
    <row r="1" spans="1:43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  <c r="AP1" s="75"/>
    </row>
    <row r="2" spans="1:43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  <c r="AM2" s="74"/>
      <c r="AN2" s="74"/>
      <c r="AO2" s="74"/>
      <c r="AP2" s="75"/>
    </row>
    <row r="3" spans="1:43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  <c r="AE3" s="74"/>
      <c r="AF3" s="74"/>
      <c r="AG3" s="74"/>
      <c r="AH3" s="74"/>
      <c r="AI3" s="74"/>
      <c r="AJ3" s="74"/>
      <c r="AK3" s="74"/>
      <c r="AL3" s="74"/>
      <c r="AM3" s="74"/>
      <c r="AN3" s="74"/>
      <c r="AO3" s="74"/>
      <c r="AP3" s="75"/>
    </row>
    <row r="4" spans="1:43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5"/>
    </row>
    <row r="5" spans="1:43" ht="30" customHeight="1">
      <c r="A5" s="76" t="s">
        <v>0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8"/>
    </row>
    <row r="6" spans="1:43" ht="51">
      <c r="A6" s="49"/>
      <c r="B6" s="62" t="s">
        <v>1</v>
      </c>
      <c r="C6" s="50"/>
      <c r="D6" s="50"/>
      <c r="E6" s="50"/>
      <c r="F6" s="50"/>
      <c r="G6" s="50"/>
      <c r="H6" s="50"/>
      <c r="I6" s="50"/>
      <c r="J6" s="50"/>
      <c r="K6" s="51"/>
      <c r="L6" s="50"/>
      <c r="M6" s="49"/>
      <c r="N6" s="52"/>
      <c r="O6" s="49"/>
      <c r="P6" s="52"/>
      <c r="Q6" s="49"/>
      <c r="R6" s="49"/>
      <c r="S6" s="52"/>
      <c r="T6" s="52"/>
      <c r="U6" s="61" t="s">
        <v>2</v>
      </c>
      <c r="V6" s="63" t="s">
        <v>3</v>
      </c>
      <c r="W6" s="54"/>
      <c r="X6" s="55" t="s">
        <v>4</v>
      </c>
      <c r="Y6" s="53"/>
      <c r="Z6" s="55" t="s">
        <v>4</v>
      </c>
      <c r="AA6" s="53"/>
      <c r="AB6" s="53" t="s">
        <v>5</v>
      </c>
      <c r="AC6" s="56"/>
      <c r="AD6" s="56"/>
      <c r="AE6" s="56"/>
      <c r="AF6" s="56"/>
      <c r="AG6" s="57" t="s">
        <v>6</v>
      </c>
      <c r="AH6" s="57" t="s">
        <v>7</v>
      </c>
      <c r="AI6" s="57" t="s">
        <v>8</v>
      </c>
      <c r="AJ6" s="57" t="s">
        <v>9</v>
      </c>
      <c r="AK6" s="57" t="s">
        <v>10</v>
      </c>
      <c r="AL6" s="57" t="s">
        <v>11</v>
      </c>
      <c r="AM6" s="57" t="s">
        <v>12</v>
      </c>
      <c r="AN6" s="57" t="s">
        <v>13</v>
      </c>
      <c r="AO6" s="53" t="s">
        <v>3</v>
      </c>
      <c r="AP6" s="65" t="s">
        <v>1</v>
      </c>
      <c r="AQ6" s="60" t="s">
        <v>14</v>
      </c>
    </row>
    <row r="7" spans="1:43">
      <c r="A7" s="13"/>
      <c r="B7" s="13"/>
      <c r="C7" s="14"/>
      <c r="D7" s="14"/>
      <c r="E7" s="14"/>
      <c r="F7" s="14"/>
      <c r="G7" s="14"/>
      <c r="H7" s="14"/>
      <c r="I7" s="14"/>
      <c r="J7" s="14"/>
      <c r="K7" s="15"/>
      <c r="L7" s="14"/>
      <c r="M7" s="13"/>
      <c r="N7" s="16"/>
      <c r="O7" s="13"/>
      <c r="P7" s="16"/>
      <c r="Q7" s="13"/>
      <c r="R7" s="13"/>
      <c r="S7" s="16"/>
      <c r="T7" s="16"/>
      <c r="U7" s="16"/>
      <c r="V7" s="17"/>
      <c r="W7" s="18"/>
      <c r="X7" s="19"/>
      <c r="Y7" s="17"/>
      <c r="Z7" s="19"/>
      <c r="AA7" s="17"/>
      <c r="AB7" s="17"/>
      <c r="AC7" s="20"/>
      <c r="AD7" s="20"/>
      <c r="AE7" s="20"/>
      <c r="AF7" s="20"/>
      <c r="AG7" s="21"/>
      <c r="AH7" s="21"/>
      <c r="AI7" s="21"/>
      <c r="AJ7" s="21"/>
      <c r="AK7" s="21"/>
      <c r="AL7" s="21"/>
      <c r="AM7" s="21"/>
      <c r="AN7" s="21"/>
      <c r="AO7" s="17"/>
      <c r="AP7" s="13"/>
      <c r="AQ7" s="7"/>
    </row>
    <row r="8" spans="1:43" ht="20.100000000000001" customHeight="1">
      <c r="A8" s="82" t="s">
        <v>15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58"/>
    </row>
    <row r="9" spans="1:43">
      <c r="A9" s="22" t="s">
        <v>16</v>
      </c>
      <c r="B9" s="22" t="s">
        <v>17</v>
      </c>
      <c r="C9" s="23">
        <v>1</v>
      </c>
      <c r="D9" s="23">
        <v>22040</v>
      </c>
      <c r="E9" s="23">
        <v>22510</v>
      </c>
      <c r="F9" s="23">
        <v>23300</v>
      </c>
      <c r="G9" s="23">
        <v>24070</v>
      </c>
      <c r="H9" s="23">
        <v>25015</v>
      </c>
      <c r="I9" s="24">
        <v>25920</v>
      </c>
      <c r="J9" s="22">
        <v>1</v>
      </c>
      <c r="K9" s="25">
        <v>26760</v>
      </c>
      <c r="L9" s="24"/>
      <c r="M9" s="22">
        <v>1</v>
      </c>
      <c r="N9" s="26">
        <v>26760</v>
      </c>
      <c r="O9" s="22">
        <v>1</v>
      </c>
      <c r="P9" s="26">
        <f>SUM(N9*102.7/100)</f>
        <v>27482.52</v>
      </c>
      <c r="Q9" s="22">
        <v>1</v>
      </c>
      <c r="R9" s="22">
        <v>1</v>
      </c>
      <c r="S9" s="26">
        <f>SUM(N9*102.7/100)</f>
        <v>27482.52</v>
      </c>
      <c r="T9" s="22">
        <v>1</v>
      </c>
      <c r="U9" s="66" t="s">
        <v>18</v>
      </c>
      <c r="V9" s="22">
        <v>1</v>
      </c>
      <c r="W9" s="26">
        <f>SUM(S9*103/100)</f>
        <v>28306.995600000002</v>
      </c>
      <c r="X9" s="22">
        <v>1</v>
      </c>
      <c r="Y9" s="27">
        <f>SUM(W9*102.2/100)</f>
        <v>28929.749503200004</v>
      </c>
      <c r="Z9" s="22">
        <v>1</v>
      </c>
      <c r="AA9" s="27">
        <f>Y9</f>
        <v>28929.749503200004</v>
      </c>
      <c r="AB9" s="22"/>
      <c r="AC9" s="28">
        <f>SUM(AA9*101.5/100)</f>
        <v>29363.695745748002</v>
      </c>
      <c r="AD9" s="28">
        <v>29580</v>
      </c>
      <c r="AE9" s="28">
        <f>SUM(AD9*102.2%)</f>
        <v>30230.760000000002</v>
      </c>
      <c r="AF9" s="28">
        <v>30685</v>
      </c>
      <c r="AG9" s="28">
        <v>31301</v>
      </c>
      <c r="AH9" s="28">
        <v>31614</v>
      </c>
      <c r="AI9" s="28">
        <v>31931</v>
      </c>
      <c r="AJ9" s="28">
        <v>32569</v>
      </c>
      <c r="AK9" s="28">
        <v>33221</v>
      </c>
      <c r="AL9" s="28">
        <v>33885</v>
      </c>
      <c r="AM9" s="28">
        <v>34563</v>
      </c>
      <c r="AN9" s="28">
        <v>35254</v>
      </c>
      <c r="AO9" s="22">
        <v>1</v>
      </c>
      <c r="AP9" s="22">
        <v>1</v>
      </c>
      <c r="AQ9" s="59">
        <f>SUM(AK9/AJ9)</f>
        <v>1.020019036507108</v>
      </c>
    </row>
    <row r="10" spans="1:43">
      <c r="A10" s="22" t="s">
        <v>19</v>
      </c>
      <c r="B10" s="22" t="s">
        <v>20</v>
      </c>
      <c r="C10" s="23">
        <v>2</v>
      </c>
      <c r="D10" s="23">
        <v>23155</v>
      </c>
      <c r="E10" s="23">
        <v>23650</v>
      </c>
      <c r="F10" s="23">
        <v>24480</v>
      </c>
      <c r="G10" s="23">
        <v>25290</v>
      </c>
      <c r="H10" s="23">
        <v>26280</v>
      </c>
      <c r="I10" s="24">
        <v>27230</v>
      </c>
      <c r="J10" s="22">
        <v>2</v>
      </c>
      <c r="K10" s="25">
        <v>28115</v>
      </c>
      <c r="L10" s="24"/>
      <c r="M10" s="22">
        <v>2</v>
      </c>
      <c r="N10" s="26">
        <v>28115</v>
      </c>
      <c r="O10" s="22">
        <v>2</v>
      </c>
      <c r="P10" s="26">
        <v>28875</v>
      </c>
      <c r="Q10" s="22">
        <v>2</v>
      </c>
      <c r="R10" s="22">
        <v>2</v>
      </c>
      <c r="S10" s="26">
        <v>28875</v>
      </c>
      <c r="T10" s="22">
        <v>2</v>
      </c>
      <c r="U10" s="66"/>
      <c r="V10" s="22">
        <v>2</v>
      </c>
      <c r="W10" s="26">
        <f>SUM(S10*103/100)</f>
        <v>29741.25</v>
      </c>
      <c r="X10" s="22">
        <v>2</v>
      </c>
      <c r="Y10" s="27">
        <v>30395</v>
      </c>
      <c r="Z10" s="22">
        <v>2</v>
      </c>
      <c r="AA10" s="27">
        <f t="shared" ref="AA10:AA27" si="0">Y10</f>
        <v>30395</v>
      </c>
      <c r="AB10" s="22"/>
      <c r="AC10" s="28">
        <f t="shared" ref="AC10:AC19" si="1">SUM(AA10*101.5/100)</f>
        <v>30850.924999999999</v>
      </c>
      <c r="AD10" s="28">
        <v>31045</v>
      </c>
      <c r="AE10" s="28">
        <f t="shared" ref="AE10:AE26" si="2">SUM(AD10*102.2%)</f>
        <v>31727.99</v>
      </c>
      <c r="AF10" s="28">
        <f t="shared" ref="AF10:AF18" si="3">SUM(AE10*101.5%)</f>
        <v>32203.90985</v>
      </c>
      <c r="AG10" s="28">
        <v>32852</v>
      </c>
      <c r="AH10" s="28">
        <v>33180</v>
      </c>
      <c r="AI10" s="28">
        <v>33511.800000000003</v>
      </c>
      <c r="AJ10" s="28">
        <v>34182</v>
      </c>
      <c r="AK10" s="28">
        <v>34866</v>
      </c>
      <c r="AL10" s="28">
        <v>35563</v>
      </c>
      <c r="AM10" s="28">
        <v>36274</v>
      </c>
      <c r="AN10" s="28">
        <v>37000</v>
      </c>
      <c r="AO10" s="22">
        <v>2</v>
      </c>
      <c r="AP10" s="22">
        <v>2</v>
      </c>
      <c r="AQ10" s="59">
        <f t="shared" ref="AQ10:AQ41" si="4">SUM(AK10/AJ10)</f>
        <v>1.020010531858873</v>
      </c>
    </row>
    <row r="11" spans="1:43">
      <c r="A11" s="22" t="s">
        <v>21</v>
      </c>
      <c r="B11" s="22" t="s">
        <v>22</v>
      </c>
      <c r="C11" s="23">
        <v>3</v>
      </c>
      <c r="D11" s="23">
        <v>24270</v>
      </c>
      <c r="E11" s="23">
        <v>24790</v>
      </c>
      <c r="F11" s="23">
        <v>25660</v>
      </c>
      <c r="G11" s="23">
        <v>26510</v>
      </c>
      <c r="H11" s="23">
        <v>27545</v>
      </c>
      <c r="I11" s="24">
        <v>28540</v>
      </c>
      <c r="J11" s="22">
        <v>3</v>
      </c>
      <c r="K11" s="25">
        <v>29470</v>
      </c>
      <c r="L11" s="24"/>
      <c r="M11" s="22">
        <v>3</v>
      </c>
      <c r="N11" s="26">
        <v>29470</v>
      </c>
      <c r="O11" s="22">
        <v>3</v>
      </c>
      <c r="P11" s="26">
        <f>SUM(N11*102.7/100)</f>
        <v>30265.69</v>
      </c>
      <c r="Q11" s="22">
        <v>3</v>
      </c>
      <c r="R11" s="22">
        <v>3</v>
      </c>
      <c r="S11" s="26">
        <f t="shared" ref="S11:S17" si="5">SUM(N11*102.7/100)</f>
        <v>30265.69</v>
      </c>
      <c r="T11" s="22">
        <v>3</v>
      </c>
      <c r="U11" s="66"/>
      <c r="V11" s="22">
        <v>3</v>
      </c>
      <c r="W11" s="26">
        <f>SUM(S11*103/100)</f>
        <v>31173.660699999997</v>
      </c>
      <c r="X11" s="22">
        <v>3</v>
      </c>
      <c r="Y11" s="27">
        <v>31860</v>
      </c>
      <c r="Z11" s="22">
        <v>3</v>
      </c>
      <c r="AA11" s="27">
        <f t="shared" si="0"/>
        <v>31860</v>
      </c>
      <c r="AB11" s="22"/>
      <c r="AC11" s="28">
        <f t="shared" si="1"/>
        <v>32337.9</v>
      </c>
      <c r="AD11" s="28">
        <v>32510</v>
      </c>
      <c r="AE11" s="28">
        <v>33226</v>
      </c>
      <c r="AF11" s="28">
        <f t="shared" si="3"/>
        <v>33724.39</v>
      </c>
      <c r="AG11" s="28">
        <v>34401.61</v>
      </c>
      <c r="AH11" s="28">
        <v>34746</v>
      </c>
      <c r="AI11" s="28">
        <v>35093.46</v>
      </c>
      <c r="AJ11" s="28">
        <v>35795</v>
      </c>
      <c r="AK11" s="28">
        <v>36511</v>
      </c>
      <c r="AL11" s="28">
        <v>37241</v>
      </c>
      <c r="AM11" s="28">
        <v>37986</v>
      </c>
      <c r="AN11" s="28">
        <v>38746</v>
      </c>
      <c r="AO11" s="22">
        <v>3</v>
      </c>
      <c r="AP11" s="22">
        <v>3</v>
      </c>
      <c r="AQ11" s="59">
        <f t="shared" si="4"/>
        <v>1.020002793686269</v>
      </c>
    </row>
    <row r="12" spans="1:43">
      <c r="A12" s="22"/>
      <c r="B12" s="22"/>
      <c r="C12" s="23">
        <v>4</v>
      </c>
      <c r="D12" s="23">
        <v>25385</v>
      </c>
      <c r="E12" s="23">
        <v>25930</v>
      </c>
      <c r="F12" s="23">
        <v>26840</v>
      </c>
      <c r="G12" s="23">
        <v>27730</v>
      </c>
      <c r="H12" s="23">
        <v>28810</v>
      </c>
      <c r="I12" s="24">
        <v>29850</v>
      </c>
      <c r="J12" s="22">
        <v>4</v>
      </c>
      <c r="K12" s="25">
        <v>30825</v>
      </c>
      <c r="L12" s="24"/>
      <c r="M12" s="22">
        <v>4</v>
      </c>
      <c r="N12" s="26">
        <v>30825</v>
      </c>
      <c r="O12" s="22">
        <v>4</v>
      </c>
      <c r="P12" s="26">
        <v>31658</v>
      </c>
      <c r="Q12" s="22">
        <v>4</v>
      </c>
      <c r="R12" s="22">
        <v>4</v>
      </c>
      <c r="S12" s="26">
        <v>31658</v>
      </c>
      <c r="T12" s="22">
        <v>4</v>
      </c>
      <c r="U12" s="66"/>
      <c r="V12" s="22">
        <v>4</v>
      </c>
      <c r="W12" s="26">
        <v>32607</v>
      </c>
      <c r="X12" s="22">
        <v>4</v>
      </c>
      <c r="Y12" s="27">
        <v>33325</v>
      </c>
      <c r="Z12" s="22">
        <v>4</v>
      </c>
      <c r="AA12" s="27">
        <f t="shared" si="0"/>
        <v>33325</v>
      </c>
      <c r="AB12" s="22"/>
      <c r="AC12" s="28">
        <f t="shared" si="1"/>
        <v>33824.875</v>
      </c>
      <c r="AD12" s="28">
        <v>33975</v>
      </c>
      <c r="AE12" s="28">
        <v>34723</v>
      </c>
      <c r="AF12" s="28">
        <f t="shared" si="3"/>
        <v>35243.844999999994</v>
      </c>
      <c r="AG12" s="28">
        <v>35951.96</v>
      </c>
      <c r="AH12" s="28">
        <v>36312</v>
      </c>
      <c r="AI12" s="28">
        <v>36675.120000000003</v>
      </c>
      <c r="AJ12" s="28">
        <v>37408</v>
      </c>
      <c r="AK12" s="28">
        <v>38156</v>
      </c>
      <c r="AL12" s="28">
        <v>38920</v>
      </c>
      <c r="AM12" s="28">
        <v>39698</v>
      </c>
      <c r="AN12" s="28">
        <v>40492</v>
      </c>
      <c r="AO12" s="22">
        <v>4</v>
      </c>
      <c r="AP12" s="22">
        <v>4</v>
      </c>
      <c r="AQ12" s="59">
        <f t="shared" si="4"/>
        <v>1.0199957228400343</v>
      </c>
    </row>
    <row r="13" spans="1:43">
      <c r="A13" s="22"/>
      <c r="B13" s="22"/>
      <c r="C13" s="23">
        <v>5</v>
      </c>
      <c r="D13" s="23">
        <v>26735</v>
      </c>
      <c r="E13" s="23">
        <v>27310</v>
      </c>
      <c r="F13" s="23">
        <v>28265</v>
      </c>
      <c r="G13" s="23">
        <v>29200</v>
      </c>
      <c r="H13" s="23">
        <v>30340</v>
      </c>
      <c r="I13" s="24">
        <v>31435</v>
      </c>
      <c r="J13" s="22">
        <v>5</v>
      </c>
      <c r="K13" s="25">
        <v>32460</v>
      </c>
      <c r="L13" s="24"/>
      <c r="M13" s="22">
        <v>5</v>
      </c>
      <c r="N13" s="26">
        <v>32460</v>
      </c>
      <c r="O13" s="22">
        <v>5</v>
      </c>
      <c r="P13" s="26">
        <v>33337</v>
      </c>
      <c r="Q13" s="22">
        <v>5</v>
      </c>
      <c r="R13" s="22">
        <v>5</v>
      </c>
      <c r="S13" s="26">
        <v>33337</v>
      </c>
      <c r="T13" s="22">
        <v>5</v>
      </c>
      <c r="U13" s="66"/>
      <c r="V13" s="22">
        <v>5</v>
      </c>
      <c r="W13" s="26">
        <f>SUM(S13*103/100)</f>
        <v>34337.11</v>
      </c>
      <c r="X13" s="22">
        <v>5</v>
      </c>
      <c r="Y13" s="27">
        <v>35092</v>
      </c>
      <c r="Z13" s="22">
        <v>5</v>
      </c>
      <c r="AA13" s="27">
        <f t="shared" si="0"/>
        <v>35092</v>
      </c>
      <c r="AB13" s="22"/>
      <c r="AC13" s="28">
        <v>35619</v>
      </c>
      <c r="AD13" s="28">
        <v>35742</v>
      </c>
      <c r="AE13" s="28">
        <v>36529</v>
      </c>
      <c r="AF13" s="28">
        <f t="shared" si="3"/>
        <v>37076.934999999998</v>
      </c>
      <c r="AG13" s="28">
        <v>37822.480000000003</v>
      </c>
      <c r="AH13" s="28">
        <v>38200</v>
      </c>
      <c r="AI13" s="28">
        <v>38582</v>
      </c>
      <c r="AJ13" s="28">
        <v>39354</v>
      </c>
      <c r="AK13" s="28">
        <v>40141</v>
      </c>
      <c r="AL13" s="28">
        <v>40944</v>
      </c>
      <c r="AM13" s="28">
        <v>41763</v>
      </c>
      <c r="AN13" s="28">
        <v>42598</v>
      </c>
      <c r="AO13" s="22">
        <v>5</v>
      </c>
      <c r="AP13" s="22">
        <v>5</v>
      </c>
      <c r="AQ13" s="59">
        <f t="shared" si="4"/>
        <v>1.0199979671697921</v>
      </c>
    </row>
    <row r="14" spans="1:43">
      <c r="A14" s="22"/>
      <c r="B14" s="22"/>
      <c r="C14" s="23">
        <v>6</v>
      </c>
      <c r="D14" s="23">
        <v>28085</v>
      </c>
      <c r="E14" s="23">
        <v>28690</v>
      </c>
      <c r="F14" s="23">
        <v>29690</v>
      </c>
      <c r="G14" s="23">
        <v>30670</v>
      </c>
      <c r="H14" s="23">
        <v>31870</v>
      </c>
      <c r="I14" s="24">
        <v>33020</v>
      </c>
      <c r="J14" s="22">
        <v>6</v>
      </c>
      <c r="K14" s="25">
        <v>34095</v>
      </c>
      <c r="L14" s="24"/>
      <c r="M14" s="22">
        <v>6</v>
      </c>
      <c r="N14" s="26">
        <v>34095</v>
      </c>
      <c r="O14" s="22">
        <v>6</v>
      </c>
      <c r="P14" s="26">
        <f>SUM(N14*102.7/100)</f>
        <v>35015.565000000002</v>
      </c>
      <c r="Q14" s="22">
        <v>6</v>
      </c>
      <c r="R14" s="22">
        <v>6</v>
      </c>
      <c r="S14" s="26">
        <f t="shared" si="5"/>
        <v>35015.565000000002</v>
      </c>
      <c r="T14" s="22">
        <v>6</v>
      </c>
      <c r="U14" s="66"/>
      <c r="V14" s="22">
        <v>6</v>
      </c>
      <c r="W14" s="26">
        <v>36067</v>
      </c>
      <c r="X14" s="22">
        <v>6</v>
      </c>
      <c r="Y14" s="27">
        <f>SUM(W14*102.2/100)</f>
        <v>36860.474000000002</v>
      </c>
      <c r="Z14" s="22">
        <v>6</v>
      </c>
      <c r="AA14" s="27">
        <f t="shared" si="0"/>
        <v>36860.474000000002</v>
      </c>
      <c r="AB14" s="22"/>
      <c r="AC14" s="28">
        <f t="shared" si="1"/>
        <v>37413.381110000002</v>
      </c>
      <c r="AD14" s="28">
        <v>37510</v>
      </c>
      <c r="AE14" s="28">
        <v>38336</v>
      </c>
      <c r="AF14" s="28">
        <f t="shared" si="3"/>
        <v>38911.039999999994</v>
      </c>
      <c r="AG14" s="28">
        <v>39693</v>
      </c>
      <c r="AH14" s="28">
        <v>40090</v>
      </c>
      <c r="AI14" s="28">
        <v>40490.9</v>
      </c>
      <c r="AJ14" s="28">
        <v>41300</v>
      </c>
      <c r="AK14" s="28">
        <v>42126</v>
      </c>
      <c r="AL14" s="28">
        <v>42969</v>
      </c>
      <c r="AM14" s="28">
        <v>43828</v>
      </c>
      <c r="AN14" s="28">
        <v>44705</v>
      </c>
      <c r="AO14" s="22">
        <v>6</v>
      </c>
      <c r="AP14" s="22">
        <v>6</v>
      </c>
      <c r="AQ14" s="59">
        <f t="shared" si="4"/>
        <v>1.02</v>
      </c>
    </row>
    <row r="15" spans="1:43">
      <c r="A15" s="22"/>
      <c r="B15" s="22"/>
      <c r="C15" s="23">
        <v>7</v>
      </c>
      <c r="D15" s="23">
        <v>29435</v>
      </c>
      <c r="E15" s="23">
        <v>30070</v>
      </c>
      <c r="F15" s="23">
        <v>31115</v>
      </c>
      <c r="G15" s="23">
        <v>32140</v>
      </c>
      <c r="H15" s="23">
        <v>33400</v>
      </c>
      <c r="I15" s="24">
        <v>34605</v>
      </c>
      <c r="J15" s="22">
        <v>7</v>
      </c>
      <c r="K15" s="25">
        <v>35730</v>
      </c>
      <c r="L15" s="24"/>
      <c r="M15" s="22">
        <v>7</v>
      </c>
      <c r="N15" s="26">
        <v>35730</v>
      </c>
      <c r="O15" s="22">
        <v>7</v>
      </c>
      <c r="P15" s="26">
        <f>SUM(N15*102.7/100)</f>
        <v>36694.71</v>
      </c>
      <c r="Q15" s="22">
        <v>7</v>
      </c>
      <c r="R15" s="22">
        <v>7</v>
      </c>
      <c r="S15" s="26">
        <f t="shared" si="5"/>
        <v>36694.71</v>
      </c>
      <c r="T15" s="22">
        <v>7</v>
      </c>
      <c r="U15" s="66"/>
      <c r="V15" s="22">
        <v>7</v>
      </c>
      <c r="W15" s="26">
        <f>SUM(S15*103/100)</f>
        <v>37795.551299999999</v>
      </c>
      <c r="X15" s="22">
        <v>7</v>
      </c>
      <c r="Y15" s="27">
        <v>38628</v>
      </c>
      <c r="Z15" s="22">
        <v>7</v>
      </c>
      <c r="AA15" s="27">
        <f t="shared" si="0"/>
        <v>38628</v>
      </c>
      <c r="AB15" s="22"/>
      <c r="AC15" s="28">
        <f t="shared" si="1"/>
        <v>39207.42</v>
      </c>
      <c r="AD15" s="28">
        <v>39278</v>
      </c>
      <c r="AE15" s="28">
        <v>40143</v>
      </c>
      <c r="AF15" s="28">
        <f t="shared" si="3"/>
        <v>40745.144999999997</v>
      </c>
      <c r="AG15" s="28">
        <v>41563.519999999997</v>
      </c>
      <c r="AH15" s="28">
        <v>41979</v>
      </c>
      <c r="AI15" s="28">
        <v>42398.79</v>
      </c>
      <c r="AJ15" s="28">
        <v>43247</v>
      </c>
      <c r="AK15" s="28">
        <v>44112</v>
      </c>
      <c r="AL15" s="28">
        <v>44994</v>
      </c>
      <c r="AM15" s="28">
        <v>45894</v>
      </c>
      <c r="AN15" s="28">
        <v>46812</v>
      </c>
      <c r="AO15" s="22">
        <v>7</v>
      </c>
      <c r="AP15" s="22">
        <v>7</v>
      </c>
      <c r="AQ15" s="59">
        <f t="shared" si="4"/>
        <v>1.0200013873794713</v>
      </c>
    </row>
    <row r="16" spans="1:43">
      <c r="A16" s="22"/>
      <c r="B16" s="22"/>
      <c r="C16" s="23">
        <v>8</v>
      </c>
      <c r="D16" s="23">
        <v>30785</v>
      </c>
      <c r="E16" s="23">
        <v>31450</v>
      </c>
      <c r="F16" s="23">
        <v>32540</v>
      </c>
      <c r="G16" s="23">
        <v>33610</v>
      </c>
      <c r="H16" s="23">
        <v>34930</v>
      </c>
      <c r="I16" s="24">
        <v>36190</v>
      </c>
      <c r="J16" s="22">
        <v>8</v>
      </c>
      <c r="K16" s="25">
        <v>37365</v>
      </c>
      <c r="L16" s="24"/>
      <c r="M16" s="22">
        <v>8</v>
      </c>
      <c r="N16" s="26">
        <v>37365</v>
      </c>
      <c r="O16" s="22">
        <v>8</v>
      </c>
      <c r="P16" s="26">
        <f>SUM(N16*102.7/100)</f>
        <v>38373.855000000003</v>
      </c>
      <c r="Q16" s="22">
        <v>8</v>
      </c>
      <c r="R16" s="22">
        <v>8</v>
      </c>
      <c r="S16" s="26">
        <f t="shared" si="5"/>
        <v>38373.855000000003</v>
      </c>
      <c r="T16" s="22">
        <v>8</v>
      </c>
      <c r="U16" s="66"/>
      <c r="V16" s="22">
        <v>8</v>
      </c>
      <c r="W16" s="26">
        <v>39526</v>
      </c>
      <c r="X16" s="22">
        <v>8</v>
      </c>
      <c r="Y16" s="27">
        <v>40395</v>
      </c>
      <c r="Z16" s="22">
        <v>8</v>
      </c>
      <c r="AA16" s="27">
        <f t="shared" si="0"/>
        <v>40395</v>
      </c>
      <c r="AB16" s="22"/>
      <c r="AC16" s="28">
        <f t="shared" si="1"/>
        <v>41000.925000000003</v>
      </c>
      <c r="AD16" s="28">
        <v>41045</v>
      </c>
      <c r="AE16" s="28">
        <f t="shared" si="2"/>
        <v>41947.99</v>
      </c>
      <c r="AF16" s="28">
        <v>42578</v>
      </c>
      <c r="AG16" s="28">
        <v>43434</v>
      </c>
      <c r="AH16" s="28">
        <v>43868</v>
      </c>
      <c r="AI16" s="28">
        <v>44306.68</v>
      </c>
      <c r="AJ16" s="28">
        <v>45193</v>
      </c>
      <c r="AK16" s="28">
        <v>46096</v>
      </c>
      <c r="AL16" s="28">
        <v>47018</v>
      </c>
      <c r="AM16" s="28">
        <v>47959</v>
      </c>
      <c r="AN16" s="28">
        <v>48918</v>
      </c>
      <c r="AO16" s="22">
        <v>8</v>
      </c>
      <c r="AP16" s="22">
        <v>8</v>
      </c>
      <c r="AQ16" s="59">
        <f t="shared" si="4"/>
        <v>1.0199809705042817</v>
      </c>
    </row>
    <row r="17" spans="1:43">
      <c r="A17" s="22"/>
      <c r="B17" s="22"/>
      <c r="C17" s="23">
        <v>9</v>
      </c>
      <c r="D17" s="23">
        <v>32135</v>
      </c>
      <c r="E17" s="23">
        <v>32830</v>
      </c>
      <c r="F17" s="23">
        <v>33965</v>
      </c>
      <c r="G17" s="23">
        <v>35080</v>
      </c>
      <c r="H17" s="23">
        <v>36460</v>
      </c>
      <c r="I17" s="24">
        <v>37775</v>
      </c>
      <c r="J17" s="22">
        <v>9</v>
      </c>
      <c r="K17" s="25">
        <v>39000</v>
      </c>
      <c r="L17" s="24"/>
      <c r="M17" s="22">
        <v>9</v>
      </c>
      <c r="N17" s="26">
        <v>39000</v>
      </c>
      <c r="O17" s="22">
        <v>9</v>
      </c>
      <c r="P17" s="26">
        <f>SUM(N17*102.7/100)</f>
        <v>40053</v>
      </c>
      <c r="Q17" s="22">
        <v>9</v>
      </c>
      <c r="R17" s="22">
        <v>9</v>
      </c>
      <c r="S17" s="26">
        <f t="shared" si="5"/>
        <v>40053</v>
      </c>
      <c r="T17" s="22">
        <v>9</v>
      </c>
      <c r="U17" s="66"/>
      <c r="V17" s="22">
        <v>9</v>
      </c>
      <c r="W17" s="26">
        <f>SUM(S17*103/100)</f>
        <v>41254.589999999997</v>
      </c>
      <c r="X17" s="22">
        <v>9</v>
      </c>
      <c r="Y17" s="27">
        <v>42163</v>
      </c>
      <c r="Z17" s="22">
        <v>9</v>
      </c>
      <c r="AA17" s="27">
        <f t="shared" si="0"/>
        <v>42163</v>
      </c>
      <c r="AB17" s="22"/>
      <c r="AC17" s="28">
        <f t="shared" si="1"/>
        <v>42795.445</v>
      </c>
      <c r="AD17" s="28">
        <v>42813</v>
      </c>
      <c r="AE17" s="28">
        <f t="shared" si="2"/>
        <v>43754.885999999999</v>
      </c>
      <c r="AF17" s="28">
        <v>44412</v>
      </c>
      <c r="AG17" s="28">
        <v>45304</v>
      </c>
      <c r="AH17" s="28">
        <v>45757</v>
      </c>
      <c r="AI17" s="28">
        <v>46214.57</v>
      </c>
      <c r="AJ17" s="28">
        <v>47139</v>
      </c>
      <c r="AK17" s="28">
        <v>48082</v>
      </c>
      <c r="AL17" s="28">
        <v>49044</v>
      </c>
      <c r="AM17" s="28">
        <v>50025</v>
      </c>
      <c r="AN17" s="28">
        <v>51025</v>
      </c>
      <c r="AO17" s="22">
        <v>9</v>
      </c>
      <c r="AP17" s="22">
        <v>9</v>
      </c>
      <c r="AQ17" s="59">
        <f t="shared" si="4"/>
        <v>1.0200046670485161</v>
      </c>
    </row>
    <row r="18" spans="1:43">
      <c r="A18" s="22"/>
      <c r="B18" s="22"/>
      <c r="C18" s="23" t="s">
        <v>23</v>
      </c>
      <c r="D18" s="24">
        <v>35215</v>
      </c>
      <c r="E18" s="24">
        <v>35970</v>
      </c>
      <c r="F18" s="24">
        <v>37230</v>
      </c>
      <c r="G18" s="24">
        <v>38460</v>
      </c>
      <c r="H18" s="24">
        <v>39965</v>
      </c>
      <c r="I18" s="24">
        <v>41410</v>
      </c>
      <c r="J18" s="22">
        <v>10</v>
      </c>
      <c r="K18" s="25">
        <v>42750</v>
      </c>
      <c r="L18" s="24"/>
      <c r="M18" s="22">
        <v>10</v>
      </c>
      <c r="N18" s="26" t="s">
        <v>24</v>
      </c>
      <c r="O18" s="22">
        <v>10</v>
      </c>
      <c r="P18" s="26">
        <v>41733</v>
      </c>
      <c r="Q18" s="29" t="s">
        <v>25</v>
      </c>
      <c r="R18" s="22">
        <v>11</v>
      </c>
      <c r="S18" s="26">
        <v>43905</v>
      </c>
      <c r="T18" s="22">
        <v>11</v>
      </c>
      <c r="U18" s="66"/>
      <c r="V18" s="29" t="s">
        <v>26</v>
      </c>
      <c r="W18" s="26">
        <v>45321</v>
      </c>
      <c r="X18" s="22">
        <v>11</v>
      </c>
      <c r="Y18" s="27">
        <v>46408</v>
      </c>
      <c r="Z18" s="22">
        <v>11</v>
      </c>
      <c r="AA18" s="27">
        <f t="shared" si="0"/>
        <v>46408</v>
      </c>
      <c r="AB18" s="22"/>
      <c r="AC18" s="28">
        <f t="shared" si="1"/>
        <v>47104.12</v>
      </c>
      <c r="AD18" s="28">
        <v>47408</v>
      </c>
      <c r="AE18" s="28">
        <f t="shared" si="2"/>
        <v>48450.976000000002</v>
      </c>
      <c r="AF18" s="28">
        <f t="shared" si="3"/>
        <v>49177.740639999996</v>
      </c>
      <c r="AG18" s="28">
        <v>50166.7</v>
      </c>
      <c r="AH18" s="28">
        <v>50669</v>
      </c>
      <c r="AI18" s="28">
        <v>51175.69</v>
      </c>
      <c r="AJ18" s="28">
        <v>52200</v>
      </c>
      <c r="AK18" s="28">
        <v>53244</v>
      </c>
      <c r="AL18" s="28">
        <v>54309</v>
      </c>
      <c r="AM18" s="28">
        <v>55395</v>
      </c>
      <c r="AN18" s="28">
        <v>56502</v>
      </c>
      <c r="AO18" s="29">
        <v>10</v>
      </c>
      <c r="AP18" s="29">
        <v>10</v>
      </c>
      <c r="AQ18" s="59">
        <f t="shared" si="4"/>
        <v>1.02</v>
      </c>
    </row>
    <row r="19" spans="1:43">
      <c r="A19" s="22"/>
      <c r="B19" s="22"/>
      <c r="C19" s="23">
        <v>11</v>
      </c>
      <c r="D19" s="24">
        <v>38100</v>
      </c>
      <c r="E19" s="24">
        <v>38920</v>
      </c>
      <c r="F19" s="24">
        <v>40285</v>
      </c>
      <c r="G19" s="24">
        <v>41615</v>
      </c>
      <c r="H19" s="24">
        <v>43245</v>
      </c>
      <c r="I19" s="24">
        <v>44810</v>
      </c>
      <c r="J19" s="22">
        <v>11</v>
      </c>
      <c r="K19" s="25">
        <v>46260</v>
      </c>
      <c r="L19" s="24"/>
      <c r="M19" s="22">
        <v>11</v>
      </c>
      <c r="N19" s="26">
        <v>42750</v>
      </c>
      <c r="O19" s="22">
        <v>11</v>
      </c>
      <c r="P19" s="26">
        <v>43905</v>
      </c>
      <c r="Q19" s="22">
        <v>11</v>
      </c>
      <c r="R19" s="22">
        <v>12</v>
      </c>
      <c r="S19" s="26">
        <v>47510</v>
      </c>
      <c r="T19" s="22">
        <v>12</v>
      </c>
      <c r="U19" s="66"/>
      <c r="V19" s="29" t="s">
        <v>27</v>
      </c>
      <c r="W19" s="26">
        <v>49042</v>
      </c>
      <c r="X19" s="22">
        <v>12</v>
      </c>
      <c r="Y19" s="27">
        <f>SUM(W19*102.4/100)</f>
        <v>50219.008000000002</v>
      </c>
      <c r="Z19" s="22">
        <v>12</v>
      </c>
      <c r="AA19" s="27">
        <f t="shared" si="0"/>
        <v>50219.008000000002</v>
      </c>
      <c r="AB19" s="22"/>
      <c r="AC19" s="28">
        <f t="shared" si="1"/>
        <v>50972.293120000002</v>
      </c>
      <c r="AD19" s="28">
        <v>51219</v>
      </c>
      <c r="AE19" s="28">
        <f t="shared" si="2"/>
        <v>52345.817999999999</v>
      </c>
      <c r="AF19" s="28">
        <v>53132</v>
      </c>
      <c r="AG19" s="28">
        <v>54199</v>
      </c>
      <c r="AH19" s="28">
        <v>54741</v>
      </c>
      <c r="AI19" s="28">
        <v>55288.41</v>
      </c>
      <c r="AJ19" s="28">
        <v>56394</v>
      </c>
      <c r="AK19" s="28">
        <v>57522</v>
      </c>
      <c r="AL19" s="28">
        <v>58672</v>
      </c>
      <c r="AM19" s="28">
        <v>59845</v>
      </c>
      <c r="AN19" s="28">
        <v>61042</v>
      </c>
      <c r="AO19" s="22">
        <v>11</v>
      </c>
      <c r="AP19" s="22">
        <v>11</v>
      </c>
      <c r="AQ19" s="59">
        <f t="shared" si="4"/>
        <v>1.0200021278859452</v>
      </c>
    </row>
    <row r="20" spans="1:43" ht="22.5">
      <c r="A20" s="22"/>
      <c r="B20" s="64" t="s">
        <v>28</v>
      </c>
      <c r="C20" s="23">
        <v>12</v>
      </c>
      <c r="D20" s="24"/>
      <c r="E20" s="24"/>
      <c r="F20" s="24"/>
      <c r="G20" s="24"/>
      <c r="H20" s="24"/>
      <c r="I20" s="24">
        <v>48210</v>
      </c>
      <c r="J20" s="22">
        <v>12</v>
      </c>
      <c r="K20" s="25">
        <v>49770</v>
      </c>
      <c r="L20" s="24"/>
      <c r="M20" s="22">
        <v>12</v>
      </c>
      <c r="N20" s="26">
        <v>46260</v>
      </c>
      <c r="O20" s="22">
        <v>12</v>
      </c>
      <c r="P20" s="26">
        <v>47510</v>
      </c>
      <c r="Q20" s="22">
        <v>12</v>
      </c>
      <c r="R20" s="22">
        <v>13</v>
      </c>
      <c r="S20" s="26">
        <v>51114</v>
      </c>
      <c r="T20" s="22">
        <v>13</v>
      </c>
      <c r="U20" s="67"/>
      <c r="V20" s="29" t="s">
        <v>29</v>
      </c>
      <c r="W20" s="26">
        <v>52763</v>
      </c>
      <c r="X20" s="22">
        <v>13</v>
      </c>
      <c r="Y20" s="27">
        <f>SUM(W20*102.4/100)</f>
        <v>54029.312000000005</v>
      </c>
      <c r="Z20" s="22">
        <v>13</v>
      </c>
      <c r="AA20" s="27">
        <f t="shared" si="0"/>
        <v>54029.312000000005</v>
      </c>
      <c r="AB20" s="22"/>
      <c r="AC20" s="28">
        <v>54839</v>
      </c>
      <c r="AD20" s="28">
        <v>55029</v>
      </c>
      <c r="AE20" s="28">
        <f t="shared" si="2"/>
        <v>56239.637999999999</v>
      </c>
      <c r="AF20" s="28">
        <v>57084</v>
      </c>
      <c r="AG20" s="28">
        <v>58231</v>
      </c>
      <c r="AH20" s="28">
        <v>58813</v>
      </c>
      <c r="AI20" s="28">
        <v>59401.13</v>
      </c>
      <c r="AJ20" s="28">
        <v>60589</v>
      </c>
      <c r="AK20" s="28">
        <v>61801</v>
      </c>
      <c r="AL20" s="28">
        <v>63037</v>
      </c>
      <c r="AM20" s="28">
        <v>64298</v>
      </c>
      <c r="AN20" s="28">
        <v>65584</v>
      </c>
      <c r="AO20" s="22">
        <v>12</v>
      </c>
      <c r="AP20" s="22">
        <v>12</v>
      </c>
      <c r="AQ20" s="59">
        <f t="shared" si="4"/>
        <v>1.0200036310221328</v>
      </c>
    </row>
    <row r="21" spans="1:43">
      <c r="A21" s="46" t="s">
        <v>30</v>
      </c>
      <c r="B21" s="13"/>
      <c r="C21" s="14"/>
      <c r="D21" s="14"/>
      <c r="E21" s="14"/>
      <c r="F21" s="14"/>
      <c r="G21" s="14"/>
      <c r="H21" s="14"/>
      <c r="I21" s="14"/>
      <c r="J21" s="14"/>
      <c r="K21" s="15"/>
      <c r="L21" s="14"/>
      <c r="M21" s="13"/>
      <c r="N21" s="16"/>
      <c r="O21" s="13"/>
      <c r="P21" s="16"/>
      <c r="Q21" s="13"/>
      <c r="R21" s="13"/>
      <c r="S21" s="16"/>
      <c r="T21" s="16"/>
      <c r="U21" s="16"/>
      <c r="V21" s="17"/>
      <c r="W21" s="18"/>
      <c r="X21" s="19"/>
      <c r="Y21" s="17"/>
      <c r="Z21" s="19"/>
      <c r="AA21" s="17"/>
      <c r="AB21" s="17"/>
      <c r="AC21" s="20"/>
      <c r="AD21" s="20"/>
      <c r="AE21" s="20"/>
      <c r="AF21" s="20"/>
      <c r="AG21" s="21"/>
      <c r="AH21" s="21"/>
      <c r="AI21" s="21"/>
      <c r="AJ21" s="21"/>
      <c r="AK21" s="21"/>
      <c r="AL21" s="21"/>
      <c r="AM21" s="21"/>
      <c r="AN21" s="21"/>
      <c r="AO21" s="17"/>
      <c r="AP21" s="13"/>
      <c r="AQ21" s="59"/>
    </row>
    <row r="22" spans="1:43" ht="51" customHeight="1">
      <c r="A22" s="79" t="s">
        <v>31</v>
      </c>
      <c r="B22" s="80"/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  <c r="AJ22" s="80"/>
      <c r="AK22" s="80"/>
      <c r="AL22" s="80"/>
      <c r="AM22" s="80"/>
      <c r="AN22" s="80"/>
      <c r="AO22" s="80"/>
      <c r="AP22" s="81"/>
      <c r="AQ22" s="59"/>
    </row>
    <row r="23" spans="1:43">
      <c r="A23" s="30" t="s">
        <v>32</v>
      </c>
      <c r="B23" s="30" t="s">
        <v>33</v>
      </c>
      <c r="C23" s="31">
        <v>1</v>
      </c>
      <c r="D23" s="32">
        <v>35215</v>
      </c>
      <c r="E23" s="32">
        <v>35970</v>
      </c>
      <c r="F23" s="32">
        <v>37230</v>
      </c>
      <c r="G23" s="32">
        <v>38460</v>
      </c>
      <c r="H23" s="32">
        <v>39965</v>
      </c>
      <c r="I23" s="32">
        <v>41410</v>
      </c>
      <c r="J23" s="30">
        <v>10</v>
      </c>
      <c r="K23" s="33">
        <v>42750</v>
      </c>
      <c r="L23" s="32"/>
      <c r="M23" s="30">
        <v>11</v>
      </c>
      <c r="N23" s="34">
        <v>42750</v>
      </c>
      <c r="O23" s="30">
        <v>11</v>
      </c>
      <c r="P23" s="34">
        <v>43905</v>
      </c>
      <c r="Q23" s="30">
        <v>2</v>
      </c>
      <c r="R23" s="30">
        <v>11</v>
      </c>
      <c r="S23" s="34">
        <v>43905</v>
      </c>
      <c r="T23" s="30">
        <v>11</v>
      </c>
      <c r="U23" s="68" t="s">
        <v>34</v>
      </c>
      <c r="V23" s="38" t="s">
        <v>35</v>
      </c>
      <c r="W23" s="34">
        <v>45321</v>
      </c>
      <c r="X23" s="30">
        <v>11</v>
      </c>
      <c r="Y23" s="35">
        <v>46408</v>
      </c>
      <c r="Z23" s="30">
        <v>11</v>
      </c>
      <c r="AA23" s="35">
        <f t="shared" si="0"/>
        <v>46408</v>
      </c>
      <c r="AB23" s="30"/>
      <c r="AC23" s="36">
        <f>SUM(AA23*101.5/100)</f>
        <v>47104.12</v>
      </c>
      <c r="AD23" s="36">
        <v>47408</v>
      </c>
      <c r="AE23" s="36">
        <f t="shared" si="2"/>
        <v>48450.976000000002</v>
      </c>
      <c r="AF23" s="36">
        <f>SUM(AE23*101.5%)</f>
        <v>49177.740639999996</v>
      </c>
      <c r="AG23" s="36">
        <v>50166.7</v>
      </c>
      <c r="AH23" s="36">
        <v>50669</v>
      </c>
      <c r="AI23" s="36">
        <v>51175.69</v>
      </c>
      <c r="AJ23" s="36">
        <v>52200</v>
      </c>
      <c r="AK23" s="36">
        <v>53244</v>
      </c>
      <c r="AL23" s="36">
        <v>54309</v>
      </c>
      <c r="AM23" s="36">
        <v>55395</v>
      </c>
      <c r="AN23" s="36">
        <v>56502</v>
      </c>
      <c r="AO23" s="30">
        <v>1</v>
      </c>
      <c r="AP23" s="30">
        <v>1</v>
      </c>
      <c r="AQ23" s="59">
        <f t="shared" si="4"/>
        <v>1.02</v>
      </c>
    </row>
    <row r="24" spans="1:43" ht="25.5">
      <c r="A24" s="37" t="s">
        <v>36</v>
      </c>
      <c r="B24" s="30" t="s">
        <v>37</v>
      </c>
      <c r="C24" s="31">
        <v>2</v>
      </c>
      <c r="D24" s="32">
        <v>38100</v>
      </c>
      <c r="E24" s="32">
        <v>38920</v>
      </c>
      <c r="F24" s="32">
        <v>40285</v>
      </c>
      <c r="G24" s="32">
        <v>41615</v>
      </c>
      <c r="H24" s="32">
        <v>43245</v>
      </c>
      <c r="I24" s="32">
        <v>44810</v>
      </c>
      <c r="J24" s="30">
        <v>11</v>
      </c>
      <c r="K24" s="33">
        <v>46260</v>
      </c>
      <c r="L24" s="32"/>
      <c r="M24" s="30">
        <v>12</v>
      </c>
      <c r="N24" s="34">
        <v>46260</v>
      </c>
      <c r="O24" s="30">
        <v>12</v>
      </c>
      <c r="P24" s="34">
        <v>47510</v>
      </c>
      <c r="Q24" s="30">
        <v>3</v>
      </c>
      <c r="R24" s="30">
        <v>12</v>
      </c>
      <c r="S24" s="34">
        <v>47510</v>
      </c>
      <c r="T24" s="30">
        <v>12</v>
      </c>
      <c r="U24" s="68"/>
      <c r="V24" s="38" t="s">
        <v>38</v>
      </c>
      <c r="W24" s="34">
        <v>49042</v>
      </c>
      <c r="X24" s="30">
        <v>12</v>
      </c>
      <c r="Y24" s="35">
        <f>SUM(W24*102.4/100)</f>
        <v>50219.008000000002</v>
      </c>
      <c r="Z24" s="30">
        <v>12</v>
      </c>
      <c r="AA24" s="35">
        <f t="shared" si="0"/>
        <v>50219.008000000002</v>
      </c>
      <c r="AB24" s="30"/>
      <c r="AC24" s="36">
        <f>SUM(AA24*101.5/100)</f>
        <v>50972.293120000002</v>
      </c>
      <c r="AD24" s="36">
        <v>51219</v>
      </c>
      <c r="AE24" s="36">
        <f t="shared" si="2"/>
        <v>52345.817999999999</v>
      </c>
      <c r="AF24" s="36">
        <v>53132</v>
      </c>
      <c r="AG24" s="36">
        <v>54199</v>
      </c>
      <c r="AH24" s="36">
        <v>54741</v>
      </c>
      <c r="AI24" s="36">
        <v>55288.41</v>
      </c>
      <c r="AJ24" s="36">
        <v>56394</v>
      </c>
      <c r="AK24" s="36">
        <v>57522</v>
      </c>
      <c r="AL24" s="36">
        <v>58672</v>
      </c>
      <c r="AM24" s="36">
        <v>59845</v>
      </c>
      <c r="AN24" s="36">
        <v>61042</v>
      </c>
      <c r="AO24" s="30">
        <v>2</v>
      </c>
      <c r="AP24" s="30">
        <v>2</v>
      </c>
      <c r="AQ24" s="59">
        <f t="shared" si="4"/>
        <v>1.0200021278859452</v>
      </c>
    </row>
    <row r="25" spans="1:43">
      <c r="A25" s="30"/>
      <c r="B25" s="30"/>
      <c r="C25" s="31">
        <v>3</v>
      </c>
      <c r="D25" s="32">
        <v>40985</v>
      </c>
      <c r="E25" s="32">
        <v>41870</v>
      </c>
      <c r="F25" s="32">
        <v>43335</v>
      </c>
      <c r="G25" s="32">
        <v>44765</v>
      </c>
      <c r="H25" s="32">
        <v>46511</v>
      </c>
      <c r="I25" s="32">
        <v>48210</v>
      </c>
      <c r="J25" s="30">
        <v>12</v>
      </c>
      <c r="K25" s="33">
        <v>49770</v>
      </c>
      <c r="L25" s="32"/>
      <c r="M25" s="30">
        <v>13</v>
      </c>
      <c r="N25" s="34">
        <v>49770</v>
      </c>
      <c r="O25" s="30">
        <v>13</v>
      </c>
      <c r="P25" s="34">
        <f>SUM(N25*102.7/100)</f>
        <v>51113.79</v>
      </c>
      <c r="Q25" s="30">
        <v>4</v>
      </c>
      <c r="R25" s="30">
        <v>13</v>
      </c>
      <c r="S25" s="34">
        <v>51114</v>
      </c>
      <c r="T25" s="30">
        <v>13</v>
      </c>
      <c r="U25" s="68"/>
      <c r="V25" s="47" t="s">
        <v>39</v>
      </c>
      <c r="W25" s="34">
        <v>52763</v>
      </c>
      <c r="X25" s="30">
        <v>13</v>
      </c>
      <c r="Y25" s="35">
        <f>SUM(W25*102.4/100)</f>
        <v>54029.312000000005</v>
      </c>
      <c r="Z25" s="30">
        <v>13</v>
      </c>
      <c r="AA25" s="35">
        <f t="shared" si="0"/>
        <v>54029.312000000005</v>
      </c>
      <c r="AB25" s="30"/>
      <c r="AC25" s="36">
        <v>54839</v>
      </c>
      <c r="AD25" s="36">
        <v>55029</v>
      </c>
      <c r="AE25" s="36">
        <f t="shared" si="2"/>
        <v>56239.637999999999</v>
      </c>
      <c r="AF25" s="36">
        <v>57084</v>
      </c>
      <c r="AG25" s="36">
        <v>58231</v>
      </c>
      <c r="AH25" s="36">
        <v>58813</v>
      </c>
      <c r="AI25" s="36">
        <v>59401.13</v>
      </c>
      <c r="AJ25" s="36">
        <v>60589</v>
      </c>
      <c r="AK25" s="36">
        <v>61801</v>
      </c>
      <c r="AL25" s="36">
        <v>63037</v>
      </c>
      <c r="AM25" s="36">
        <v>64298</v>
      </c>
      <c r="AN25" s="36">
        <v>65584</v>
      </c>
      <c r="AO25" s="30">
        <v>3</v>
      </c>
      <c r="AP25" s="30">
        <v>3</v>
      </c>
      <c r="AQ25" s="59">
        <f t="shared" si="4"/>
        <v>1.0200036310221328</v>
      </c>
    </row>
    <row r="26" spans="1:43">
      <c r="A26" s="30"/>
      <c r="B26" s="30"/>
      <c r="C26" s="31">
        <v>4</v>
      </c>
      <c r="D26" s="32">
        <v>43910</v>
      </c>
      <c r="E26" s="32">
        <v>44854</v>
      </c>
      <c r="F26" s="32">
        <v>46425</v>
      </c>
      <c r="G26" s="32">
        <v>47955</v>
      </c>
      <c r="H26" s="32">
        <v>49825</v>
      </c>
      <c r="I26" s="32">
        <f>H26*1.036</f>
        <v>51618.700000000004</v>
      </c>
      <c r="J26" s="30">
        <v>13</v>
      </c>
      <c r="K26" s="33">
        <v>53284</v>
      </c>
      <c r="L26" s="32"/>
      <c r="M26" s="30">
        <v>14</v>
      </c>
      <c r="N26" s="34">
        <v>53284</v>
      </c>
      <c r="O26" s="30">
        <v>14</v>
      </c>
      <c r="P26" s="34">
        <f>SUM(N26*102.7/100)</f>
        <v>54722.667999999998</v>
      </c>
      <c r="Q26" s="30">
        <v>5</v>
      </c>
      <c r="R26" s="30">
        <v>14</v>
      </c>
      <c r="S26" s="34">
        <v>54723</v>
      </c>
      <c r="T26" s="30">
        <v>14</v>
      </c>
      <c r="U26" s="68"/>
      <c r="V26" s="47" t="s">
        <v>40</v>
      </c>
      <c r="W26" s="34">
        <v>56488</v>
      </c>
      <c r="X26" s="30">
        <v>14</v>
      </c>
      <c r="Y26" s="35">
        <v>57843</v>
      </c>
      <c r="Z26" s="30">
        <v>14</v>
      </c>
      <c r="AA26" s="35">
        <f t="shared" si="0"/>
        <v>57843</v>
      </c>
      <c r="AB26" s="30"/>
      <c r="AC26" s="36">
        <f>SUM(AA26*101.5/100)</f>
        <v>58710.644999999997</v>
      </c>
      <c r="AD26" s="36">
        <v>58843</v>
      </c>
      <c r="AE26" s="36">
        <f t="shared" si="2"/>
        <v>60137.546000000002</v>
      </c>
      <c r="AF26" s="36">
        <f>SUM(AE26*101.5%)</f>
        <v>61039.609189999996</v>
      </c>
      <c r="AG26" s="36">
        <v>62266.5</v>
      </c>
      <c r="AH26" s="36">
        <v>62890</v>
      </c>
      <c r="AI26" s="36">
        <v>63518.9</v>
      </c>
      <c r="AJ26" s="36">
        <v>64789</v>
      </c>
      <c r="AK26" s="36">
        <v>66085</v>
      </c>
      <c r="AL26" s="36">
        <v>67407</v>
      </c>
      <c r="AM26" s="36">
        <v>68755</v>
      </c>
      <c r="AN26" s="36">
        <v>70130</v>
      </c>
      <c r="AO26" s="30">
        <v>4</v>
      </c>
      <c r="AP26" s="30">
        <v>4</v>
      </c>
      <c r="AQ26" s="59">
        <f t="shared" si="4"/>
        <v>1.0200033956381485</v>
      </c>
    </row>
    <row r="27" spans="1:43">
      <c r="A27" s="30"/>
      <c r="B27" s="30"/>
      <c r="C27" s="31">
        <v>5</v>
      </c>
      <c r="D27" s="32">
        <v>47600</v>
      </c>
      <c r="E27" s="32">
        <v>48624</v>
      </c>
      <c r="F27" s="32">
        <v>50325</v>
      </c>
      <c r="G27" s="32">
        <v>51985</v>
      </c>
      <c r="H27" s="32">
        <v>54012</v>
      </c>
      <c r="I27" s="32">
        <f>H27*1.036</f>
        <v>55956.432000000001</v>
      </c>
      <c r="J27" s="30">
        <v>15</v>
      </c>
      <c r="K27" s="33">
        <v>57761</v>
      </c>
      <c r="L27" s="32"/>
      <c r="M27" s="30">
        <v>16</v>
      </c>
      <c r="N27" s="34">
        <v>57761</v>
      </c>
      <c r="O27" s="30">
        <v>16</v>
      </c>
      <c r="P27" s="34">
        <f>SUM(N27*102.7/100)</f>
        <v>59320.546999999999</v>
      </c>
      <c r="Q27" s="30">
        <v>6</v>
      </c>
      <c r="R27" s="30">
        <v>16</v>
      </c>
      <c r="S27" s="34">
        <v>59321</v>
      </c>
      <c r="T27" s="30">
        <v>16</v>
      </c>
      <c r="U27" s="68"/>
      <c r="V27" s="38" t="s">
        <v>41</v>
      </c>
      <c r="W27" s="34">
        <v>61234</v>
      </c>
      <c r="X27" s="30">
        <v>16</v>
      </c>
      <c r="Y27" s="35">
        <v>62703</v>
      </c>
      <c r="Z27" s="30">
        <v>16</v>
      </c>
      <c r="AA27" s="35">
        <f t="shared" si="0"/>
        <v>62703</v>
      </c>
      <c r="AB27" s="30"/>
      <c r="AC27" s="36">
        <f>SUM(AA27*101.5/100)</f>
        <v>63643.544999999998</v>
      </c>
      <c r="AD27" s="36">
        <v>63703</v>
      </c>
      <c r="AE27" s="36">
        <v>65105</v>
      </c>
      <c r="AF27" s="36">
        <f>SUM(AE27*101.5%)</f>
        <v>66081.574999999997</v>
      </c>
      <c r="AG27" s="36">
        <v>67410.430000000008</v>
      </c>
      <c r="AH27" s="36">
        <v>68084</v>
      </c>
      <c r="AI27" s="36">
        <v>68764.84</v>
      </c>
      <c r="AJ27" s="36">
        <v>70140</v>
      </c>
      <c r="AK27" s="36">
        <v>71543</v>
      </c>
      <c r="AL27" s="36">
        <v>72974</v>
      </c>
      <c r="AM27" s="36">
        <v>74433</v>
      </c>
      <c r="AN27" s="36">
        <v>75922</v>
      </c>
      <c r="AO27" s="30">
        <v>5</v>
      </c>
      <c r="AP27" s="30">
        <v>5</v>
      </c>
      <c r="AQ27" s="59">
        <f t="shared" si="4"/>
        <v>1.0200028514399773</v>
      </c>
    </row>
    <row r="28" spans="1:43">
      <c r="A28" s="30"/>
      <c r="B28" s="30"/>
      <c r="C28" s="31"/>
      <c r="D28" s="32"/>
      <c r="E28" s="32"/>
      <c r="F28" s="32"/>
      <c r="G28" s="32"/>
      <c r="H28" s="32"/>
      <c r="I28" s="32"/>
      <c r="J28" s="30"/>
      <c r="K28" s="33"/>
      <c r="L28" s="32"/>
      <c r="M28" s="30"/>
      <c r="N28" s="34"/>
      <c r="O28" s="30"/>
      <c r="P28" s="34"/>
      <c r="Q28" s="30"/>
      <c r="R28" s="30"/>
      <c r="S28" s="34"/>
      <c r="T28" s="30"/>
      <c r="U28" s="68"/>
      <c r="V28" s="38" t="s">
        <v>42</v>
      </c>
      <c r="W28" s="34">
        <v>64515</v>
      </c>
      <c r="X28" s="30">
        <v>18</v>
      </c>
      <c r="Y28" s="35">
        <f>SUM(W28*102.4/100)</f>
        <v>66063.360000000001</v>
      </c>
      <c r="Z28" s="30">
        <v>18</v>
      </c>
      <c r="AA28" s="35">
        <f>Y28</f>
        <v>66063.360000000001</v>
      </c>
      <c r="AB28" s="30"/>
      <c r="AC28" s="36">
        <f>SUM(AA28*101.5/100)</f>
        <v>67054.310400000002</v>
      </c>
      <c r="AD28" s="36">
        <v>67063</v>
      </c>
      <c r="AE28" s="36">
        <v>68539</v>
      </c>
      <c r="AF28" s="36">
        <f>SUM(AE28*101.5%)</f>
        <v>69567.084999999992</v>
      </c>
      <c r="AG28" s="36">
        <v>70965.63</v>
      </c>
      <c r="AH28" s="36">
        <v>71676</v>
      </c>
      <c r="AI28" s="36">
        <v>72392.759999999995</v>
      </c>
      <c r="AJ28" s="36">
        <v>73841</v>
      </c>
      <c r="AK28" s="36">
        <v>75318</v>
      </c>
      <c r="AL28" s="36">
        <v>76824</v>
      </c>
      <c r="AM28" s="36">
        <v>78360</v>
      </c>
      <c r="AN28" s="36">
        <v>79927</v>
      </c>
      <c r="AO28" s="30">
        <v>6</v>
      </c>
      <c r="AP28" s="30">
        <v>6</v>
      </c>
      <c r="AQ28" s="59">
        <f t="shared" si="4"/>
        <v>1.0200024376701291</v>
      </c>
    </row>
    <row r="29" spans="1:43">
      <c r="A29" s="30"/>
      <c r="B29" s="48" t="s">
        <v>43</v>
      </c>
      <c r="C29" s="31"/>
      <c r="D29" s="32"/>
      <c r="E29" s="32"/>
      <c r="F29" s="32"/>
      <c r="G29" s="32"/>
      <c r="H29" s="32"/>
      <c r="I29" s="32"/>
      <c r="J29" s="30"/>
      <c r="K29" s="33"/>
      <c r="L29" s="32"/>
      <c r="M29" s="30"/>
      <c r="N29" s="34"/>
      <c r="O29" s="30"/>
      <c r="P29" s="34"/>
      <c r="Q29" s="30"/>
      <c r="R29" s="30"/>
      <c r="S29" s="34"/>
      <c r="T29" s="30"/>
      <c r="U29" s="68"/>
      <c r="V29" s="38" t="s">
        <v>44</v>
      </c>
      <c r="W29" s="30">
        <v>69896</v>
      </c>
      <c r="X29" s="30">
        <v>20</v>
      </c>
      <c r="Y29" s="30">
        <f>SUM(W29*101/100)</f>
        <v>70594.960000000006</v>
      </c>
      <c r="Z29" s="30">
        <v>20</v>
      </c>
      <c r="AA29" s="30">
        <v>71434</v>
      </c>
      <c r="AB29" s="30"/>
      <c r="AC29" s="30">
        <f>SUM(AA29+1000)</f>
        <v>72434</v>
      </c>
      <c r="AD29" s="30">
        <v>72434</v>
      </c>
      <c r="AE29" s="30">
        <f>SUM(AD29*102.2%)</f>
        <v>74027.547999999995</v>
      </c>
      <c r="AF29" s="30">
        <f>SUM(AE29*101.5%)</f>
        <v>75137.961219999983</v>
      </c>
      <c r="AG29" s="35">
        <v>75889.38</v>
      </c>
      <c r="AH29" s="35">
        <v>76649</v>
      </c>
      <c r="AI29" s="36">
        <v>77415.490000000005</v>
      </c>
      <c r="AJ29" s="36">
        <v>78963</v>
      </c>
      <c r="AK29" s="36">
        <f>SUM(AJ29*1.02)</f>
        <v>80542.259999999995</v>
      </c>
      <c r="AL29" s="36">
        <v>82153</v>
      </c>
      <c r="AM29" s="36">
        <v>83796</v>
      </c>
      <c r="AN29" s="36">
        <v>85472</v>
      </c>
      <c r="AO29" s="30">
        <v>7</v>
      </c>
      <c r="AP29" s="30">
        <v>7</v>
      </c>
      <c r="AQ29" s="59">
        <f t="shared" si="4"/>
        <v>1.02</v>
      </c>
    </row>
    <row r="30" spans="1:43">
      <c r="A30" s="30"/>
      <c r="B30" s="48" t="s">
        <v>43</v>
      </c>
      <c r="C30" s="31">
        <v>6</v>
      </c>
      <c r="D30" s="32">
        <v>50145</v>
      </c>
      <c r="E30" s="32">
        <v>51224</v>
      </c>
      <c r="F30" s="32">
        <v>53020</v>
      </c>
      <c r="G30" s="32">
        <v>54770</v>
      </c>
      <c r="H30" s="32">
        <v>56906</v>
      </c>
      <c r="I30" s="32">
        <f>H30*1.036</f>
        <v>58954.616000000002</v>
      </c>
      <c r="J30" s="30">
        <v>17</v>
      </c>
      <c r="K30" s="33">
        <v>60856</v>
      </c>
      <c r="L30" s="32"/>
      <c r="M30" s="30">
        <v>18</v>
      </c>
      <c r="N30" s="34">
        <v>60856</v>
      </c>
      <c r="O30" s="30">
        <v>18</v>
      </c>
      <c r="P30" s="34">
        <f>SUM(N30*102.7/100)</f>
        <v>62499.112000000001</v>
      </c>
      <c r="Q30" s="30"/>
      <c r="R30" s="30">
        <v>18</v>
      </c>
      <c r="S30" s="34">
        <v>62499</v>
      </c>
      <c r="T30" s="30">
        <v>18</v>
      </c>
      <c r="U30" s="69"/>
      <c r="V30" s="38" t="s">
        <v>45</v>
      </c>
      <c r="W30" s="30">
        <v>74658</v>
      </c>
      <c r="X30" s="30">
        <v>21</v>
      </c>
      <c r="Y30" s="30">
        <v>75404</v>
      </c>
      <c r="Z30" s="30">
        <v>21</v>
      </c>
      <c r="AA30" s="30">
        <v>76300</v>
      </c>
      <c r="AB30" s="30"/>
      <c r="AC30" s="30">
        <f>SUM(AA30+1000)</f>
        <v>77300</v>
      </c>
      <c r="AD30" s="30">
        <v>77300</v>
      </c>
      <c r="AE30" s="30">
        <f>SUM(AD30*102.2%)</f>
        <v>79000.600000000006</v>
      </c>
      <c r="AF30" s="30">
        <f>SUM(AE30*101.5%)</f>
        <v>80185.608999999997</v>
      </c>
      <c r="AG30" s="35">
        <v>80987.86</v>
      </c>
      <c r="AH30" s="35">
        <v>81798</v>
      </c>
      <c r="AI30" s="36">
        <v>82615.98</v>
      </c>
      <c r="AJ30" s="36">
        <v>84268</v>
      </c>
      <c r="AK30" s="36">
        <f>SUM(AJ30*1.02)</f>
        <v>85953.36</v>
      </c>
      <c r="AL30" s="36">
        <v>87672</v>
      </c>
      <c r="AM30" s="36">
        <v>89425</v>
      </c>
      <c r="AN30" s="36">
        <v>91214</v>
      </c>
      <c r="AO30" s="30">
        <v>8</v>
      </c>
      <c r="AP30" s="30">
        <v>8</v>
      </c>
      <c r="AQ30" s="59">
        <f t="shared" si="4"/>
        <v>1.02</v>
      </c>
    </row>
    <row r="31" spans="1:43">
      <c r="A31" s="85" t="s">
        <v>30</v>
      </c>
      <c r="B31" s="86"/>
      <c r="C31" s="86"/>
      <c r="D31" s="86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7"/>
      <c r="AQ31" s="59"/>
    </row>
    <row r="32" spans="1:43">
      <c r="A32" s="85" t="s">
        <v>46</v>
      </c>
      <c r="B32" s="86"/>
      <c r="C32" s="86"/>
      <c r="D32" s="86"/>
      <c r="E32" s="86"/>
      <c r="F32" s="86"/>
      <c r="G32" s="86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7"/>
      <c r="AQ32" s="59"/>
    </row>
    <row r="33" spans="1:43" ht="75.75" customHeight="1">
      <c r="A33" s="88" t="s">
        <v>47</v>
      </c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90"/>
      <c r="AQ33" s="59"/>
    </row>
    <row r="34" spans="1:43">
      <c r="A34" s="39" t="s">
        <v>48</v>
      </c>
      <c r="B34" s="39" t="s">
        <v>49</v>
      </c>
      <c r="C34" s="40">
        <v>1</v>
      </c>
      <c r="D34" s="40"/>
      <c r="E34" s="40"/>
      <c r="F34" s="40"/>
      <c r="G34" s="40"/>
      <c r="H34" s="40"/>
      <c r="I34" s="40"/>
      <c r="J34" s="39">
        <v>30</v>
      </c>
      <c r="K34" s="41">
        <v>65035</v>
      </c>
      <c r="L34" s="40"/>
      <c r="M34" s="39">
        <v>30</v>
      </c>
      <c r="N34" s="41">
        <v>65035</v>
      </c>
      <c r="O34" s="39">
        <v>30</v>
      </c>
      <c r="P34" s="41">
        <v>67133</v>
      </c>
      <c r="Q34" s="39">
        <v>1</v>
      </c>
      <c r="R34" s="39">
        <v>30</v>
      </c>
      <c r="S34" s="41">
        <v>67133</v>
      </c>
      <c r="T34" s="39">
        <v>30</v>
      </c>
      <c r="U34" s="70" t="s">
        <v>50</v>
      </c>
      <c r="V34" s="39">
        <v>1</v>
      </c>
      <c r="W34" s="41">
        <f>SUM(S34*103.225/100)</f>
        <v>69298.039250000002</v>
      </c>
      <c r="X34" s="39">
        <v>30</v>
      </c>
      <c r="Y34" s="42">
        <f>SUM(W34*101/100)</f>
        <v>69991.019642500003</v>
      </c>
      <c r="Z34" s="39">
        <v>30</v>
      </c>
      <c r="AA34" s="42">
        <v>70822</v>
      </c>
      <c r="AB34" s="39"/>
      <c r="AC34" s="43">
        <f>SUM(AA34+1000)</f>
        <v>71822</v>
      </c>
      <c r="AD34" s="43">
        <v>71822</v>
      </c>
      <c r="AE34" s="43">
        <v>73403</v>
      </c>
      <c r="AF34" s="43">
        <f>SUM(AE34*101.5%)</f>
        <v>74504.044999999998</v>
      </c>
      <c r="AG34" s="43">
        <v>75249.039999999994</v>
      </c>
      <c r="AH34" s="43">
        <v>76001</v>
      </c>
      <c r="AI34" s="43">
        <v>76761.009999999995</v>
      </c>
      <c r="AJ34" s="43">
        <v>77913</v>
      </c>
      <c r="AK34" s="43">
        <v>79860</v>
      </c>
      <c r="AL34" s="43">
        <v>82096</v>
      </c>
      <c r="AM34" s="43">
        <v>84559</v>
      </c>
      <c r="AN34" s="43">
        <v>88364</v>
      </c>
      <c r="AO34" s="39">
        <v>1</v>
      </c>
      <c r="AP34" s="39">
        <v>1</v>
      </c>
      <c r="AQ34" s="59">
        <f t="shared" si="4"/>
        <v>1.0249894112664126</v>
      </c>
    </row>
    <row r="35" spans="1:43">
      <c r="A35" s="39" t="s">
        <v>51</v>
      </c>
      <c r="B35" s="39" t="s">
        <v>52</v>
      </c>
      <c r="C35" s="40">
        <v>2</v>
      </c>
      <c r="D35" s="40"/>
      <c r="E35" s="40"/>
      <c r="F35" s="40"/>
      <c r="G35" s="40"/>
      <c r="H35" s="40"/>
      <c r="I35" s="40"/>
      <c r="J35" s="44" t="s">
        <v>53</v>
      </c>
      <c r="K35" s="41">
        <v>65550</v>
      </c>
      <c r="L35" s="40"/>
      <c r="M35" s="39">
        <v>31</v>
      </c>
      <c r="N35" s="41">
        <v>65550</v>
      </c>
      <c r="O35" s="44" t="s">
        <v>53</v>
      </c>
      <c r="P35" s="41">
        <f t="shared" ref="P35:P41" si="6">SUM(N35*103.225/100)</f>
        <v>67663.987500000003</v>
      </c>
      <c r="Q35" s="39">
        <v>2</v>
      </c>
      <c r="R35" s="44" t="s">
        <v>53</v>
      </c>
      <c r="S35" s="41">
        <f t="shared" ref="S35:S41" si="7">SUM(N35*103.225/100)</f>
        <v>67663.987500000003</v>
      </c>
      <c r="T35" s="44" t="s">
        <v>53</v>
      </c>
      <c r="U35" s="71"/>
      <c r="V35" s="39">
        <v>2</v>
      </c>
      <c r="W35" s="41">
        <f>SUM(S38*103.225/100)</f>
        <v>70949.639249999993</v>
      </c>
      <c r="X35" s="39">
        <v>34</v>
      </c>
      <c r="Y35" s="42">
        <f>SUM(W35*101/100)</f>
        <v>71659.135642499983</v>
      </c>
      <c r="Z35" s="39">
        <v>34</v>
      </c>
      <c r="AA35" s="42">
        <v>73071</v>
      </c>
      <c r="AB35" s="39"/>
      <c r="AC35" s="43">
        <f t="shared" ref="AC35:AC41" si="8">SUM(AA35+1000)</f>
        <v>74071</v>
      </c>
      <c r="AD35" s="43">
        <v>74071</v>
      </c>
      <c r="AE35" s="43">
        <f>SUM(AD35*102.2%)</f>
        <v>75700.562000000005</v>
      </c>
      <c r="AF35" s="43">
        <v>76837</v>
      </c>
      <c r="AG35" s="43">
        <v>77605.37</v>
      </c>
      <c r="AH35" s="43">
        <v>78381</v>
      </c>
      <c r="AI35" s="43">
        <v>79164.81</v>
      </c>
      <c r="AJ35" s="43">
        <v>80352</v>
      </c>
      <c r="AK35" s="43">
        <v>82361</v>
      </c>
      <c r="AL35" s="43">
        <v>84667</v>
      </c>
      <c r="AM35" s="43">
        <v>87207</v>
      </c>
      <c r="AN35" s="43">
        <v>91131</v>
      </c>
      <c r="AO35" s="39">
        <v>2</v>
      </c>
      <c r="AP35" s="39">
        <v>5</v>
      </c>
      <c r="AQ35" s="59">
        <f t="shared" si="4"/>
        <v>1.0250024890481879</v>
      </c>
    </row>
    <row r="36" spans="1:43">
      <c r="A36" s="39" t="s">
        <v>54</v>
      </c>
      <c r="B36" s="39" t="s">
        <v>55</v>
      </c>
      <c r="C36" s="40">
        <v>3</v>
      </c>
      <c r="D36" s="40"/>
      <c r="E36" s="40"/>
      <c r="F36" s="40"/>
      <c r="G36" s="40"/>
      <c r="H36" s="40"/>
      <c r="I36" s="40"/>
      <c r="J36" s="44" t="s">
        <v>56</v>
      </c>
      <c r="K36" s="41">
        <v>66065</v>
      </c>
      <c r="L36" s="40"/>
      <c r="M36" s="39">
        <v>32</v>
      </c>
      <c r="N36" s="41">
        <v>66065</v>
      </c>
      <c r="O36" s="44" t="s">
        <v>56</v>
      </c>
      <c r="P36" s="41">
        <f t="shared" si="6"/>
        <v>68195.596250000002</v>
      </c>
      <c r="Q36" s="39">
        <v>3</v>
      </c>
      <c r="R36" s="44" t="s">
        <v>56</v>
      </c>
      <c r="S36" s="41">
        <f t="shared" si="7"/>
        <v>68195.596250000002</v>
      </c>
      <c r="T36" s="44" t="s">
        <v>56</v>
      </c>
      <c r="U36" s="71"/>
      <c r="V36" s="39">
        <v>3</v>
      </c>
      <c r="W36" s="41">
        <v>73699</v>
      </c>
      <c r="X36" s="39">
        <v>36</v>
      </c>
      <c r="Y36" s="42">
        <f>SUM(W36*101/100)</f>
        <v>74435.990000000005</v>
      </c>
      <c r="Z36" s="39">
        <v>36</v>
      </c>
      <c r="AA36" s="42">
        <v>75320</v>
      </c>
      <c r="AB36" s="39"/>
      <c r="AC36" s="43">
        <f t="shared" si="8"/>
        <v>76320</v>
      </c>
      <c r="AD36" s="43">
        <v>76320</v>
      </c>
      <c r="AE36" s="43">
        <v>78000</v>
      </c>
      <c r="AF36" s="43">
        <f t="shared" ref="AF36:AF41" si="9">SUM(AE36*101.5%)</f>
        <v>79169.999999999985</v>
      </c>
      <c r="AG36" s="43">
        <v>79961</v>
      </c>
      <c r="AH36" s="43">
        <v>80761</v>
      </c>
      <c r="AI36" s="43">
        <v>81568</v>
      </c>
      <c r="AJ36" s="43">
        <v>82792</v>
      </c>
      <c r="AK36" s="43">
        <v>84862</v>
      </c>
      <c r="AL36" s="43">
        <v>87238</v>
      </c>
      <c r="AM36" s="43">
        <v>89855</v>
      </c>
      <c r="AN36" s="43">
        <v>93898</v>
      </c>
      <c r="AO36" s="39">
        <v>3</v>
      </c>
      <c r="AP36" s="39">
        <v>7</v>
      </c>
      <c r="AQ36" s="59">
        <f t="shared" si="4"/>
        <v>1.0250024156923374</v>
      </c>
    </row>
    <row r="37" spans="1:43" ht="38.25">
      <c r="A37" s="45" t="s">
        <v>57</v>
      </c>
      <c r="B37" s="39" t="s">
        <v>58</v>
      </c>
      <c r="C37" s="40"/>
      <c r="D37" s="40"/>
      <c r="E37" s="40"/>
      <c r="F37" s="40"/>
      <c r="G37" s="40"/>
      <c r="H37" s="40"/>
      <c r="I37" s="40"/>
      <c r="J37" s="44"/>
      <c r="K37" s="41"/>
      <c r="L37" s="40"/>
      <c r="M37" s="39"/>
      <c r="N37" s="41"/>
      <c r="O37" s="44"/>
      <c r="P37" s="41"/>
      <c r="Q37" s="39"/>
      <c r="R37" s="44"/>
      <c r="S37" s="41"/>
      <c r="T37" s="44"/>
      <c r="U37" s="72"/>
      <c r="V37" s="39">
        <v>4</v>
      </c>
      <c r="W37" s="41">
        <f>SUM(S41*103.225/100)</f>
        <v>73698.078422812498</v>
      </c>
      <c r="X37" s="39">
        <v>37</v>
      </c>
      <c r="Y37" s="42">
        <f>SUM(W37*101/100)</f>
        <v>74435.059207040627</v>
      </c>
      <c r="Z37" s="39">
        <v>37</v>
      </c>
      <c r="AA37" s="42">
        <v>77569</v>
      </c>
      <c r="AB37" s="39"/>
      <c r="AC37" s="43">
        <f t="shared" si="8"/>
        <v>78569</v>
      </c>
      <c r="AD37" s="43">
        <v>78569</v>
      </c>
      <c r="AE37" s="43">
        <f>SUM(AD37*102.2%)</f>
        <v>80297.517999999996</v>
      </c>
      <c r="AF37" s="43">
        <f t="shared" si="9"/>
        <v>81501.980769999995</v>
      </c>
      <c r="AG37" s="43">
        <v>82318</v>
      </c>
      <c r="AH37" s="43">
        <v>83141</v>
      </c>
      <c r="AI37" s="43">
        <v>83972.41</v>
      </c>
      <c r="AJ37" s="43">
        <v>85232</v>
      </c>
      <c r="AK37" s="43">
        <v>87362</v>
      </c>
      <c r="AL37" s="43">
        <v>89809</v>
      </c>
      <c r="AM37" s="43">
        <v>92503</v>
      </c>
      <c r="AN37" s="43">
        <v>96665</v>
      </c>
      <c r="AO37" s="39">
        <v>4</v>
      </c>
      <c r="AP37" s="39">
        <v>8</v>
      </c>
      <c r="AQ37" s="59">
        <f t="shared" si="4"/>
        <v>1.0249906138539515</v>
      </c>
    </row>
    <row r="38" spans="1:43" ht="24.95" customHeight="1">
      <c r="A38" s="45" t="s">
        <v>59</v>
      </c>
      <c r="B38" s="39" t="s">
        <v>60</v>
      </c>
      <c r="C38" s="40">
        <v>4</v>
      </c>
      <c r="D38" s="40"/>
      <c r="E38" s="40"/>
      <c r="F38" s="40"/>
      <c r="G38" s="40"/>
      <c r="H38" s="40"/>
      <c r="I38" s="40"/>
      <c r="J38" s="44" t="s">
        <v>61</v>
      </c>
      <c r="K38" s="41">
        <v>66585</v>
      </c>
      <c r="L38" s="40"/>
      <c r="M38" s="39">
        <v>33</v>
      </c>
      <c r="N38" s="41">
        <v>66585</v>
      </c>
      <c r="O38" s="44" t="s">
        <v>61</v>
      </c>
      <c r="P38" s="41">
        <v>68733</v>
      </c>
      <c r="Q38" s="39">
        <v>4</v>
      </c>
      <c r="R38" s="44" t="s">
        <v>61</v>
      </c>
      <c r="S38" s="41">
        <v>68733</v>
      </c>
      <c r="T38" s="44" t="s">
        <v>61</v>
      </c>
      <c r="U38" s="71" t="s">
        <v>62</v>
      </c>
      <c r="V38" s="39">
        <v>5</v>
      </c>
      <c r="W38" s="41">
        <v>78094</v>
      </c>
      <c r="X38" s="39">
        <v>39</v>
      </c>
      <c r="Y38" s="42">
        <f>SUM(W38*101/100)</f>
        <v>78874.94</v>
      </c>
      <c r="Z38" s="39">
        <v>39</v>
      </c>
      <c r="AA38" s="42">
        <v>79812</v>
      </c>
      <c r="AB38" s="39"/>
      <c r="AC38" s="43">
        <f t="shared" si="8"/>
        <v>80812</v>
      </c>
      <c r="AD38" s="43">
        <v>80812</v>
      </c>
      <c r="AE38" s="43">
        <f>SUM(AD38*102.2%)</f>
        <v>82589.864000000001</v>
      </c>
      <c r="AF38" s="43">
        <f t="shared" si="9"/>
        <v>83828.711960000001</v>
      </c>
      <c r="AG38" s="43">
        <v>84667.29</v>
      </c>
      <c r="AH38" s="43">
        <v>85514</v>
      </c>
      <c r="AI38" s="43">
        <v>86369.14</v>
      </c>
      <c r="AJ38" s="43">
        <v>87665</v>
      </c>
      <c r="AK38" s="43">
        <v>89856</v>
      </c>
      <c r="AL38" s="43">
        <v>92372</v>
      </c>
      <c r="AM38" s="43">
        <v>95144</v>
      </c>
      <c r="AN38" s="43">
        <v>99425</v>
      </c>
      <c r="AO38" s="39">
        <v>5</v>
      </c>
      <c r="AP38" s="39">
        <v>10</v>
      </c>
      <c r="AQ38" s="59">
        <f t="shared" si="4"/>
        <v>1.0249928705868934</v>
      </c>
    </row>
    <row r="39" spans="1:43" s="2" customFormat="1" ht="29.25" customHeight="1">
      <c r="A39" s="39"/>
      <c r="B39" s="39"/>
      <c r="C39" s="40"/>
      <c r="D39" s="40"/>
      <c r="E39" s="40"/>
      <c r="F39" s="40"/>
      <c r="G39" s="40"/>
      <c r="H39" s="40"/>
      <c r="I39" s="40"/>
      <c r="J39" s="39">
        <v>34</v>
      </c>
      <c r="K39" s="41">
        <v>67100</v>
      </c>
      <c r="L39" s="40"/>
      <c r="M39" s="39">
        <v>34</v>
      </c>
      <c r="N39" s="41">
        <v>67100</v>
      </c>
      <c r="O39" s="39">
        <v>34</v>
      </c>
      <c r="P39" s="41">
        <v>69264</v>
      </c>
      <c r="Q39" s="39">
        <v>5</v>
      </c>
      <c r="R39" s="39">
        <v>34</v>
      </c>
      <c r="S39" s="41">
        <f t="shared" si="7"/>
        <v>69263.975000000006</v>
      </c>
      <c r="T39" s="39">
        <v>34</v>
      </c>
      <c r="U39" s="71"/>
      <c r="V39" s="39">
        <v>6</v>
      </c>
      <c r="W39" s="41" t="e">
        <f>SUM(#REF!*103.225/100)</f>
        <v>#REF!</v>
      </c>
      <c r="X39" s="39">
        <v>40</v>
      </c>
      <c r="Y39" s="42">
        <v>84154</v>
      </c>
      <c r="Z39" s="39">
        <v>40</v>
      </c>
      <c r="AA39" s="42">
        <v>85153</v>
      </c>
      <c r="AB39" s="39"/>
      <c r="AC39" s="43">
        <f t="shared" si="8"/>
        <v>86153</v>
      </c>
      <c r="AD39" s="43">
        <v>86153</v>
      </c>
      <c r="AE39" s="43">
        <v>88049</v>
      </c>
      <c r="AF39" s="43">
        <f t="shared" si="9"/>
        <v>89369.734999999986</v>
      </c>
      <c r="AG39" s="43">
        <v>90263</v>
      </c>
      <c r="AH39" s="43">
        <v>91166</v>
      </c>
      <c r="AI39" s="43">
        <v>92077.66</v>
      </c>
      <c r="AJ39" s="43">
        <v>93459</v>
      </c>
      <c r="AK39" s="43">
        <v>95795</v>
      </c>
      <c r="AL39" s="43">
        <v>98477</v>
      </c>
      <c r="AM39" s="43">
        <v>101432</v>
      </c>
      <c r="AN39" s="43">
        <v>105996</v>
      </c>
      <c r="AO39" s="39">
        <v>6</v>
      </c>
      <c r="AP39" s="39">
        <v>11</v>
      </c>
      <c r="AQ39" s="59">
        <f t="shared" si="4"/>
        <v>1.0249949175574316</v>
      </c>
    </row>
    <row r="40" spans="1:43">
      <c r="A40" s="39"/>
      <c r="B40" s="39"/>
      <c r="C40" s="40">
        <v>5</v>
      </c>
      <c r="D40" s="40"/>
      <c r="E40" s="40"/>
      <c r="F40" s="40"/>
      <c r="G40" s="40"/>
      <c r="H40" s="40"/>
      <c r="I40" s="40"/>
      <c r="J40" s="44" t="s">
        <v>63</v>
      </c>
      <c r="K40" s="41">
        <v>68130</v>
      </c>
      <c r="L40" s="40"/>
      <c r="M40" s="39">
        <v>35</v>
      </c>
      <c r="N40" s="41">
        <v>68130</v>
      </c>
      <c r="O40" s="44" t="s">
        <v>63</v>
      </c>
      <c r="P40" s="41">
        <v>70328</v>
      </c>
      <c r="Q40" s="39">
        <v>6</v>
      </c>
      <c r="R40" s="44" t="s">
        <v>63</v>
      </c>
      <c r="S40" s="41">
        <v>70328</v>
      </c>
      <c r="T40" s="44" t="s">
        <v>63</v>
      </c>
      <c r="U40" s="71"/>
      <c r="V40" s="39">
        <v>7</v>
      </c>
      <c r="W40" s="41">
        <v>88547</v>
      </c>
      <c r="X40" s="39">
        <v>41</v>
      </c>
      <c r="Y40" s="42">
        <f>SUM(W40*101/100)</f>
        <v>89432.47</v>
      </c>
      <c r="Z40" s="39">
        <v>41</v>
      </c>
      <c r="AA40" s="42">
        <v>90495</v>
      </c>
      <c r="AB40" s="39"/>
      <c r="AC40" s="43">
        <f t="shared" si="8"/>
        <v>91495</v>
      </c>
      <c r="AD40" s="43">
        <v>91495</v>
      </c>
      <c r="AE40" s="43">
        <f>SUM(AD40*102.2%)</f>
        <v>93507.89</v>
      </c>
      <c r="AF40" s="43">
        <f t="shared" si="9"/>
        <v>94910.508349999989</v>
      </c>
      <c r="AG40" s="43">
        <v>95860.11</v>
      </c>
      <c r="AH40" s="43">
        <v>96819</v>
      </c>
      <c r="AI40" s="43">
        <v>97787.19</v>
      </c>
      <c r="AJ40" s="43">
        <v>99254</v>
      </c>
      <c r="AK40" s="43">
        <v>101735</v>
      </c>
      <c r="AL40" s="43">
        <v>104584</v>
      </c>
      <c r="AM40" s="43">
        <v>107721</v>
      </c>
      <c r="AN40" s="43">
        <v>112569</v>
      </c>
      <c r="AO40" s="39">
        <v>7</v>
      </c>
      <c r="AP40" s="39">
        <v>12</v>
      </c>
      <c r="AQ40" s="59">
        <f t="shared" si="4"/>
        <v>1.0249964736937553</v>
      </c>
    </row>
    <row r="41" spans="1:43">
      <c r="A41" s="39"/>
      <c r="B41" s="39"/>
      <c r="C41" s="40">
        <v>6</v>
      </c>
      <c r="D41" s="40"/>
      <c r="E41" s="40"/>
      <c r="F41" s="40"/>
      <c r="G41" s="40"/>
      <c r="H41" s="40"/>
      <c r="I41" s="40"/>
      <c r="J41" s="39">
        <v>36</v>
      </c>
      <c r="K41" s="41">
        <v>69165</v>
      </c>
      <c r="L41" s="40"/>
      <c r="M41" s="39">
        <v>36</v>
      </c>
      <c r="N41" s="41">
        <v>69165</v>
      </c>
      <c r="O41" s="39">
        <v>36</v>
      </c>
      <c r="P41" s="41">
        <f t="shared" si="6"/>
        <v>71395.571249999994</v>
      </c>
      <c r="Q41" s="39">
        <v>7</v>
      </c>
      <c r="R41" s="39">
        <v>36</v>
      </c>
      <c r="S41" s="41">
        <f t="shared" si="7"/>
        <v>71395.571249999994</v>
      </c>
      <c r="T41" s="39">
        <v>36</v>
      </c>
      <c r="U41" s="73"/>
      <c r="V41" s="39">
        <v>8</v>
      </c>
      <c r="W41" s="41" t="e">
        <f>SUM(#REF!*103.225/100)</f>
        <v>#REF!</v>
      </c>
      <c r="X41" s="39">
        <v>42</v>
      </c>
      <c r="Y41" s="42">
        <v>94706</v>
      </c>
      <c r="Z41" s="39">
        <v>42</v>
      </c>
      <c r="AA41" s="42">
        <v>95831</v>
      </c>
      <c r="AB41" s="39"/>
      <c r="AC41" s="43">
        <f t="shared" si="8"/>
        <v>96831</v>
      </c>
      <c r="AD41" s="43">
        <v>96831</v>
      </c>
      <c r="AE41" s="43">
        <v>98962</v>
      </c>
      <c r="AF41" s="43">
        <f t="shared" si="9"/>
        <v>100446.43</v>
      </c>
      <c r="AG41" s="43">
        <v>101451</v>
      </c>
      <c r="AH41" s="43">
        <v>102465</v>
      </c>
      <c r="AI41" s="43">
        <v>103489.65</v>
      </c>
      <c r="AJ41" s="43">
        <v>105042</v>
      </c>
      <c r="AK41" s="43">
        <v>107668</v>
      </c>
      <c r="AL41" s="43">
        <v>110683</v>
      </c>
      <c r="AM41" s="43">
        <v>114003</v>
      </c>
      <c r="AN41" s="43">
        <v>119133</v>
      </c>
      <c r="AO41" s="39">
        <v>8</v>
      </c>
      <c r="AP41" s="39">
        <v>13</v>
      </c>
      <c r="AQ41" s="59">
        <f t="shared" si="4"/>
        <v>1.0249995239999239</v>
      </c>
    </row>
    <row r="42" spans="1:43">
      <c r="A42" s="8"/>
      <c r="B42" s="8"/>
      <c r="C42" s="9"/>
      <c r="D42" s="9"/>
      <c r="E42" s="9"/>
      <c r="F42" s="9"/>
      <c r="G42" s="9"/>
      <c r="H42" s="9"/>
      <c r="I42" s="9"/>
      <c r="J42" s="9"/>
      <c r="K42" s="10"/>
      <c r="L42" s="9"/>
      <c r="M42" s="8"/>
      <c r="N42" s="11"/>
      <c r="O42" s="8"/>
      <c r="P42" s="11"/>
      <c r="Q42" s="8"/>
      <c r="R42" s="8"/>
      <c r="S42" s="11"/>
      <c r="T42" s="11"/>
      <c r="U42" s="11"/>
      <c r="V42" s="8"/>
      <c r="W42" s="11"/>
      <c r="X42" s="8"/>
      <c r="Y42" s="8"/>
      <c r="Z42" s="8"/>
      <c r="AA42" s="8"/>
      <c r="AB42" s="8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8"/>
      <c r="AP42" s="8"/>
    </row>
  </sheetData>
  <mergeCells count="11">
    <mergeCell ref="U9:U20"/>
    <mergeCell ref="U23:U30"/>
    <mergeCell ref="U34:U37"/>
    <mergeCell ref="U38:U41"/>
    <mergeCell ref="A1:AP4"/>
    <mergeCell ref="A5:AP5"/>
    <mergeCell ref="A22:AP22"/>
    <mergeCell ref="A8:AP8"/>
    <mergeCell ref="A31:AP31"/>
    <mergeCell ref="A33:AP33"/>
    <mergeCell ref="A32:AP32"/>
  </mergeCells>
  <phoneticPr fontId="2" type="noConversion"/>
  <printOptions horizontalCentered="1" verticalCentered="1" gridLines="1"/>
  <pageMargins left="0.31496062992125984" right="0.35433070866141736" top="0.31496062992125984" bottom="0.47244094488188981" header="0.27559055118110237" footer="0.23622047244094491"/>
  <pageSetup paperSize="9" scale="99" orientation="portrait" r:id="rId1"/>
  <headerFooter alignWithMargins="0">
    <oddHeader xml:space="preserve">&amp;C </oddHeader>
    <oddFooter xml:space="preserve">&amp;L&amp;8AJ
&amp;D&amp;R&amp;8 13acsp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HRDC - HR Document" ma:contentTypeID="0x010100DB100F21A7794546A5F19AE3FDF418FD0028624F720E951A4B971B121FB05CC361" ma:contentTypeVersion="88" ma:contentTypeDescription="" ma:contentTypeScope="" ma:versionID="0c13ca460ddda4da998a42d70785e8f8">
  <xsd:schema xmlns:xsd="http://www.w3.org/2001/XMLSchema" xmlns:xs="http://www.w3.org/2001/XMLSchema" xmlns:p="http://schemas.microsoft.com/office/2006/metadata/properties" xmlns:ns1="http://schemas.microsoft.com/sharepoint/v3" xmlns:ns2="ea0d5317-3d71-48ac-ae4d-f8b660bb596c" xmlns:ns3="7579f7aa-f3fb-4425-bf15-e74378bb9d77" xmlns:ns4="http://schemas.microsoft.com/sharepoint/v4" targetNamespace="http://schemas.microsoft.com/office/2006/metadata/properties" ma:root="true" ma:fieldsID="39ef90f6cbf3ae37f3e82be80df6bab1" ns1:_="" ns2:_="" ns3:_="" ns4:_="">
    <xsd:import namespace="http://schemas.microsoft.com/sharepoint/v3"/>
    <xsd:import namespace="ea0d5317-3d71-48ac-ae4d-f8b660bb596c"/>
    <xsd:import namespace="7579f7aa-f3fb-4425-bf15-e74378bb9d77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Editor_x0020_Group"/>
                <xsd:element ref="ns2:Document_x0020_Owner_x002f_Approver"/>
                <xsd:element ref="ns2:Document_x0020_Category"/>
                <xsd:element ref="ns2:Process" minOccurs="0"/>
                <xsd:element ref="ns2:Visibility" minOccurs="0"/>
                <xsd:element ref="ns2:Campuses" minOccurs="0"/>
                <xsd:element ref="ns2:Restrict_x0020_to_x0020_HR_x0020_Staff" minOccurs="0"/>
                <xsd:element ref="ns2:HR_x0020_Doc_x0020_Status" minOccurs="0"/>
                <xsd:element ref="ns2:_PublishStartDate"/>
                <xsd:element ref="ns2:External_x0020_Document" minOccurs="0"/>
                <xsd:element ref="ns2:External_x0020_document_x0020_link" minOccurs="0"/>
                <xsd:element ref="ns2:Additional_x0020_information" minOccurs="0"/>
                <xsd:element ref="ns2:Editor_x0020_Group_x003a_ID" minOccurs="0"/>
                <xsd:element ref="ns2:_dlc_DocIdUrl" minOccurs="0"/>
                <xsd:element ref="ns2:_dlc_DocIdPersistId" minOccurs="0"/>
                <xsd:element ref="ns2:_dlc_DocId" minOccurs="0"/>
                <xsd:element ref="ns2:p03bf033748243edbaf189f3c637fd10" minOccurs="0"/>
                <xsd:element ref="ns2:TaxCatchAll" minOccurs="0"/>
                <xsd:element ref="ns2:TaxCatchAllLabel" minOccurs="0"/>
                <xsd:element ref="ns2:Last_x0020_Review_x0020_Date" minOccurs="0"/>
                <xsd:element ref="ns2:b3915bece4ef46fea38bb9fe103a6176" minOccurs="0"/>
                <xsd:element ref="ns2:Next_x0020_Review_x0020_Date" minOccurs="0"/>
                <xsd:element ref="ns1:PublishingStartDate" minOccurs="0"/>
                <xsd:element ref="ns1:PublishingExpirationDate" minOccurs="0"/>
                <xsd:element ref="ns2:TaxKeywordTaxHTField" minOccurs="0"/>
                <xsd:element ref="ns2:External_x0020_to_x0020_HR_x0020_approval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IconOverlay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3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 ma:readOnly="false">
      <xsd:simpleType>
        <xsd:restriction base="dms:Unknown"/>
      </xsd:simpleType>
    </xsd:element>
    <xsd:element name="PublishingExpirationDate" ma:index="34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0d5317-3d71-48ac-ae4d-f8b660bb596c" elementFormDefault="qualified">
    <xsd:import namespace="http://schemas.microsoft.com/office/2006/documentManagement/types"/>
    <xsd:import namespace="http://schemas.microsoft.com/office/infopath/2007/PartnerControls"/>
    <xsd:element name="Editor_x0020_Group" ma:index="2" ma:displayName="Editor Group" ma:list="{036c8e53-61d0-4819-8dd2-25bee1529659}" ma:internalName="Editor_x0020_Group" ma:readOnly="false" ma:showField="Title" ma:web="ea0d5317-3d71-48ac-ae4d-f8b660bb596c">
      <xsd:simpleType>
        <xsd:restriction base="dms:Lookup"/>
      </xsd:simpleType>
    </xsd:element>
    <xsd:element name="Document_x0020_Owner_x002f_Approver" ma:index="3" ma:displayName="Owner/Approver" ma:list="UserInfo" ma:SharePointGroup="25" ma:internalName="Document_x0020_Owner_x002F_Approv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ocument_x0020_Category" ma:index="4" ma:displayName="Document Category" ma:list="{0bfeaaac-0a73-4936-8d60-5042fa4bc56e}" ma:internalName="Document_x0020_Category" ma:readOnly="false" ma:showField="Title" ma:web="ea0d5317-3d71-48ac-ae4d-f8b660bb596c">
      <xsd:simpleType>
        <xsd:restriction base="dms:Lookup"/>
      </xsd:simpleType>
    </xsd:element>
    <xsd:element name="Process" ma:index="5" nillable="true" ma:displayName="Related processes" ma:list="{2e9174f6-7676-407b-8948-1cc90bd0d0e5}" ma:internalName="Proces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Visibility" ma:index="6" nillable="true" ma:displayName="Target Audience" ma:list="{347a4d86-f88f-4f93-8e9e-1e092b5e88e4}" ma:internalName="Visibility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ampuses" ma:index="7" nillable="true" ma:displayName="Campuses" ma:list="{7b4e0aad-9fe7-42a4-8ad8-450affc899d7}" ma:internalName="Campuses" ma:readOnly="false" ma:showField="LinkTitleNoMenu" ma:web="ea0d5317-3d71-48ac-ae4d-f8b660bb596c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Restrict_x0020_to_x0020_HR_x0020_Staff" ma:index="8" nillable="true" ma:displayName="Restrict to HR Staff" ma:default="0" ma:description="If this document is to be only accessed by HR Staff, select this box." ma:internalName="Restrict_x0020_to_x0020_HR_x0020_Staff" ma:readOnly="false">
      <xsd:simpleType>
        <xsd:restriction base="dms:Boolean"/>
      </xsd:simpleType>
    </xsd:element>
    <xsd:element name="HR_x0020_Doc_x0020_Status" ma:index="10" nillable="true" ma:displayName="HR Doc Status" ma:default="Live" ma:description="Change the status to archive to move document to HR Doc Centre Archive" ma:format="Dropdown" ma:internalName="HR_x0020_Doc_x0020_Status" ma:readOnly="false">
      <xsd:simpleType>
        <xsd:restriction base="dms:Choice">
          <xsd:enumeration value="Live"/>
          <xsd:enumeration value="Archived"/>
        </xsd:restriction>
      </xsd:simpleType>
    </xsd:element>
    <xsd:element name="_PublishStartDate" ma:index="11" ma:displayName="Publish Start Date" ma:default="[today]" ma:format="DateTime" ma:internalName="_PublishStartDate" ma:readOnly="false">
      <xsd:simpleType>
        <xsd:restriction base="dms:DateTime"/>
      </xsd:simpleType>
    </xsd:element>
    <xsd:element name="External_x0020_Document" ma:index="12" nillable="true" ma:displayName="External Document" ma:default="0" ma:description="Select this box if this document needs to be accessed by those not employed or who study at the University" ma:internalName="External_x0020_Document" ma:readOnly="false">
      <xsd:simpleType>
        <xsd:restriction base="dms:Boolean"/>
      </xsd:simpleType>
    </xsd:element>
    <xsd:element name="External_x0020_document_x0020_link" ma:index="13" nillable="true" ma:displayName="External document link" ma:description="If external document OR Web page, please paste the url of where the document or webpage is located." ma:internalName="External_x0020_document_x0020_link" ma:readOnly="false">
      <xsd:simpleType>
        <xsd:restriction base="dms:Text">
          <xsd:maxLength value="255"/>
        </xsd:restriction>
      </xsd:simpleType>
    </xsd:element>
    <xsd:element name="Additional_x0020_information" ma:index="14" nillable="true" ma:displayName="Additional information" ma:internalName="Additional_x0020_information" ma:readOnly="false">
      <xsd:simpleType>
        <xsd:restriction base="dms:Note"/>
      </xsd:simpleType>
    </xsd:element>
    <xsd:element name="Editor_x0020_Group_x003a_ID" ma:index="16" nillable="true" ma:displayName="Editor Group:ID" ma:list="{036c8e53-61d0-4819-8dd2-25bee1529659}" ma:internalName="Editor_x0020_Group_x003A_ID" ma:readOnly="true" ma:showField="ID" ma:web="ea0d5317-3d71-48ac-ae4d-f8b660bb596c">
      <xsd:simpleType>
        <xsd:restriction base="dms:Lookup"/>
      </xsd:simpleType>
    </xsd:element>
    <xsd:element name="_dlc_DocIdUrl" ma:index="18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9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p03bf033748243edbaf189f3c637fd10" ma:index="24" nillable="true" ma:taxonomy="true" ma:internalName="p03bf033748243edbaf189f3c637fd10" ma:taxonomyFieldName="HR_x0020_Tags" ma:displayName="HR Tags" ma:readOnly="false" ma:default="" ma:fieldId="{903bf033-7482-43ed-baf1-89f3c637fd10}" ma:taxonomyMulti="true" ma:sspId="ac7af76c-f141-45ca-ae1a-4959eb0cbd43" ma:termSetId="ff7bf304-b4f1-4ea4-8081-273e779339d9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25" nillable="true" ma:displayName="Taxonomy Catch All Column" ma:hidden="true" ma:list="{a81096b5-8d9f-4628-904d-6b836a0eab3a}" ma:internalName="TaxCatchAll" ma:readOnly="false" ma:showField="CatchAllData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26" nillable="true" ma:displayName="Taxonomy Catch All Column1" ma:hidden="true" ma:list="{a81096b5-8d9f-4628-904d-6b836a0eab3a}" ma:internalName="TaxCatchAllLabel" ma:readOnly="true" ma:showField="CatchAllDataLabel" ma:web="ea0d5317-3d71-48ac-ae4d-f8b660bb59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_x0020_Review_x0020_Date" ma:index="28" nillable="true" ma:displayName="Last Review Date" ma:format="DateOnly" ma:hidden="true" ma:internalName="Last_x0020_Review_x0020_Date" ma:readOnly="false">
      <xsd:simpleType>
        <xsd:restriction base="dms:DateTime"/>
      </xsd:simpleType>
    </xsd:element>
    <xsd:element name="b3915bece4ef46fea38bb9fe103a6176" ma:index="29" nillable="true" ma:taxonomy="true" ma:internalName="b3915bece4ef46fea38bb9fe103a6176" ma:taxonomyFieldName="Document_x0020_Security_x0020_Type" ma:displayName="Document Security Type" ma:readOnly="false" ma:default="" ma:fieldId="{b3915bec-e4ef-46fe-a38b-b9fe103a6176}" ma:sspId="ac7af76c-f141-45ca-ae1a-4959eb0cbd43" ma:termSetId="f5148cf2-5f8e-4285-8c84-195045e987a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ext_x0020_Review_x0020_Date" ma:index="31" nillable="true" ma:displayName="Next Review Date" ma:format="DateOnly" ma:hidden="true" ma:internalName="Next_x0020_Review_x0020_Date" ma:readOnly="false">
      <xsd:simpleType>
        <xsd:restriction base="dms:DateTime"/>
      </xsd:simpleType>
    </xsd:element>
    <xsd:element name="TaxKeywordTaxHTField" ma:index="35" ma:taxonomy="true" ma:internalName="TaxKeywordTaxHTField" ma:taxonomyFieldName="TaxKeyword" ma:displayName="Enterprise Keywords" ma:readOnly="false" ma:fieldId="{23f27201-bee3-471e-b2e7-b64fd8b7ca38}" ma:taxonomyMulti="true" ma:sspId="ac7af76c-f141-45ca-ae1a-4959eb0cbd4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xternal_x0020_to_x0020_HR_x0020_approval" ma:index="36" nillable="true" ma:displayName="External to HR approval" ma:hidden="true" ma:internalName="External_x0020_to_x0020_HR_x0020_approval" ma:readOnly="false">
      <xsd:simpleType>
        <xsd:restriction base="dms:Note"/>
      </xsd:simpleType>
    </xsd:element>
    <xsd:element name="SharedWithUsers" ma:index="4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4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79f7aa-f3fb-4425-bf15-e74378bb9d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3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3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3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4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4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41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1" ma:displayName="Content Type"/>
        <xsd:element ref="dc:title" maxOccurs="1" ma:index="1" ma:displayName="Document 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38D4053-2029-485B-AA91-433DCC320B7D}"/>
</file>

<file path=customXml/itemProps2.xml><?xml version="1.0" encoding="utf-8"?>
<ds:datastoreItem xmlns:ds="http://schemas.openxmlformats.org/officeDocument/2006/customXml" ds:itemID="{D8F8F6D0-4332-48C0-94D2-598B9DDFED32}"/>
</file>

<file path=customXml/itemProps3.xml><?xml version="1.0" encoding="utf-8"?>
<ds:datastoreItem xmlns:ds="http://schemas.openxmlformats.org/officeDocument/2006/customXml" ds:itemID="{BCFF389B-F466-4D55-A2A2-06C981D86079}"/>
</file>

<file path=customXml/itemProps4.xml><?xml version="1.0" encoding="utf-8"?>
<ds:datastoreItem xmlns:ds="http://schemas.openxmlformats.org/officeDocument/2006/customXml" ds:itemID="{A71E9653-D1BD-48AD-A9DC-6B18E46B80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Clinical Academic Pay Scales</dc:title>
  <dc:subject/>
  <dc:creator>Mary Pugh</dc:creator>
  <cp:keywords>Salary scales ; salary</cp:keywords>
  <dc:description/>
  <cp:lastModifiedBy>X</cp:lastModifiedBy>
  <cp:revision/>
  <dcterms:created xsi:type="dcterms:W3CDTF">1998-11-20T16:33:41Z</dcterms:created>
  <dcterms:modified xsi:type="dcterms:W3CDTF">2022-09-29T08:04:02Z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3915bece4ef46fea38bb9fe103a6176">
    <vt:lpwstr>Restricted|a3967369-70e6-4d62-983e-0cb1053b6319</vt:lpwstr>
  </property>
  <property fmtid="{D5CDD505-2E9C-101B-9397-08002B2CF9AE}" pid="3" name="TaxCatchAll">
    <vt:lpwstr>530;#Salary scales;#330;#Restricted|a3967369-70e6-4d62-983e-0cb1053b6319;#492;#salary;#351;#Pay|cdd368ae-6749-4cca-80cf-f552f6dff1e0</vt:lpwstr>
  </property>
  <property fmtid="{D5CDD505-2E9C-101B-9397-08002B2CF9AE}" pid="4" name="_dlc_DocId">
    <vt:lpwstr>HRDOC-337-1241</vt:lpwstr>
  </property>
  <property fmtid="{D5CDD505-2E9C-101B-9397-08002B2CF9AE}" pid="5" name="_dlc_DocIdItemGuid">
    <vt:lpwstr>4dffc644-fd58-4d3a-be9a-24b22173f814</vt:lpwstr>
  </property>
  <property fmtid="{D5CDD505-2E9C-101B-9397-08002B2CF9AE}" pid="6" name="_dlc_DocIdUrl">
    <vt:lpwstr>https://bham.sharepoint.com/sites/HRDC/_layouts/15/DocIdRedir.aspx?ID=HRDOC-337-1241, HRDOC-337-1241</vt:lpwstr>
  </property>
  <property fmtid="{D5CDD505-2E9C-101B-9397-08002B2CF9AE}" pid="7" name="DLCPolicyLabelValue">
    <vt:lpwstr>9.0</vt:lpwstr>
  </property>
  <property fmtid="{D5CDD505-2E9C-101B-9397-08002B2CF9AE}" pid="8" name="External document link">
    <vt:lpwstr>https://www.birmingham.ac.uk/Documents/staff/jobs/Clinical-Staff-Salary-Scale.pdf</vt:lpwstr>
  </property>
  <property fmtid="{D5CDD505-2E9C-101B-9397-08002B2CF9AE}" pid="9" name="display_urn:schemas-microsoft-com:office:office#Document_x0020_Owner_x002F_Approver">
    <vt:lpwstr>Sally Ells (HR Strategy and Projects)</vt:lpwstr>
  </property>
  <property fmtid="{D5CDD505-2E9C-101B-9397-08002B2CF9AE}" pid="10" name="Additional information">
    <vt:lpwstr>Draft version only for now until Sally Steele asks for the 1 April 2019 UoB Clinical Salary Scales to be published on HR intranet.</vt:lpwstr>
  </property>
  <property fmtid="{D5CDD505-2E9C-101B-9397-08002B2CF9AE}" pid="11" name="Document Security Type">
    <vt:lpwstr>330;#Restricted|a3967369-70e6-4d62-983e-0cb1053b6319</vt:lpwstr>
  </property>
  <property fmtid="{D5CDD505-2E9C-101B-9397-08002B2CF9AE}" pid="12" name="Document Owner/Approver">
    <vt:lpwstr>36</vt:lpwstr>
  </property>
  <property fmtid="{D5CDD505-2E9C-101B-9397-08002B2CF9AE}" pid="13" name="Campuses">
    <vt:lpwstr>1;#</vt:lpwstr>
  </property>
  <property fmtid="{D5CDD505-2E9C-101B-9397-08002B2CF9AE}" pid="14" name="Document Category">
    <vt:lpwstr>10</vt:lpwstr>
  </property>
  <property fmtid="{D5CDD505-2E9C-101B-9397-08002B2CF9AE}" pid="15" name="External to HR approval">
    <vt:lpwstr/>
  </property>
  <property fmtid="{D5CDD505-2E9C-101B-9397-08002B2CF9AE}" pid="16" name="p03bf033748243edbaf189f3c637fd10">
    <vt:lpwstr>Pay|cdd368ae-6749-4cca-80cf-f552f6dff1e0</vt:lpwstr>
  </property>
  <property fmtid="{D5CDD505-2E9C-101B-9397-08002B2CF9AE}" pid="17" name="External Document">
    <vt:lpwstr>1</vt:lpwstr>
  </property>
  <property fmtid="{D5CDD505-2E9C-101B-9397-08002B2CF9AE}" pid="18" name="Process">
    <vt:lpwstr>105;#</vt:lpwstr>
  </property>
  <property fmtid="{D5CDD505-2E9C-101B-9397-08002B2CF9AE}" pid="19" name="Legacy intranet documentation">
    <vt:lpwstr>0</vt:lpwstr>
  </property>
  <property fmtid="{D5CDD505-2E9C-101B-9397-08002B2CF9AE}" pid="20" name="Last Review Date">
    <vt:lpwstr>2019-04-01T00:00:00Z</vt:lpwstr>
  </property>
  <property fmtid="{D5CDD505-2E9C-101B-9397-08002B2CF9AE}" pid="21" name="Visibility">
    <vt:lpwstr>2;#</vt:lpwstr>
  </property>
  <property fmtid="{D5CDD505-2E9C-101B-9397-08002B2CF9AE}" pid="22" name="Restrict to HR Staff">
    <vt:lpwstr>0</vt:lpwstr>
  </property>
  <property fmtid="{D5CDD505-2E9C-101B-9397-08002B2CF9AE}" pid="23" name="Next Review Date">
    <vt:lpwstr>2020-04-01T00:00:00Z</vt:lpwstr>
  </property>
  <property fmtid="{D5CDD505-2E9C-101B-9397-08002B2CF9AE}" pid="24" name="Editor Group">
    <vt:lpwstr>5</vt:lpwstr>
  </property>
  <property fmtid="{D5CDD505-2E9C-101B-9397-08002B2CF9AE}" pid="25" name="HR Tags">
    <vt:lpwstr>351;#Pay|cdd368ae-6749-4cca-80cf-f552f6dff1e0</vt:lpwstr>
  </property>
  <property fmtid="{D5CDD505-2E9C-101B-9397-08002B2CF9AE}" pid="26" name="HR Doc Status">
    <vt:lpwstr>Live</vt:lpwstr>
  </property>
  <property fmtid="{D5CDD505-2E9C-101B-9397-08002B2CF9AE}" pid="27" name="WorkflowChangePath">
    <vt:lpwstr>ed9f7f8a-0d15-45a5-9bf9-3df68238c6d3,4;</vt:lpwstr>
  </property>
  <property fmtid="{D5CDD505-2E9C-101B-9397-08002B2CF9AE}" pid="28" name="DLCPolicyLabelClientValue">
    <vt:lpwstr>{_UIVersionString}</vt:lpwstr>
  </property>
  <property fmtid="{D5CDD505-2E9C-101B-9397-08002B2CF9AE}" pid="29" name="DLCPolicyLabelLock">
    <vt:lpwstr/>
  </property>
  <property fmtid="{D5CDD505-2E9C-101B-9397-08002B2CF9AE}" pid="30" name="IconOverlay">
    <vt:lpwstr/>
  </property>
  <property fmtid="{D5CDD505-2E9C-101B-9397-08002B2CF9AE}" pid="31" name="PublishingExpirationDate">
    <vt:lpwstr/>
  </property>
  <property fmtid="{D5CDD505-2E9C-101B-9397-08002B2CF9AE}" pid="32" name="PublishingStartDate">
    <vt:lpwstr/>
  </property>
  <property fmtid="{D5CDD505-2E9C-101B-9397-08002B2CF9AE}" pid="33" name="Submitted by">
    <vt:lpwstr/>
  </property>
  <property fmtid="{D5CDD505-2E9C-101B-9397-08002B2CF9AE}" pid="34" name="ContentTypeId">
    <vt:lpwstr>0x010100B063A0C8D5C16842A4FDCBC7314761CC00E1319B8D584DEF458593472E45FFBF50</vt:lpwstr>
  </property>
  <property fmtid="{D5CDD505-2E9C-101B-9397-08002B2CF9AE}" pid="35" name="display_urn:schemas-microsoft-com:office:office#Editor">
    <vt:lpwstr>Heather Clancy (HR Strategy and Projects)</vt:lpwstr>
  </property>
  <property fmtid="{D5CDD505-2E9C-101B-9397-08002B2CF9AE}" pid="36" name="DocumentSetDescription">
    <vt:lpwstr/>
  </property>
  <property fmtid="{D5CDD505-2E9C-101B-9397-08002B2CF9AE}" pid="37" name="Add">
    <vt:lpwstr>Draft version only for now until Sally Steele asks for the 1 April 2019 UoB Clinical Salary Scales to be published on HR intranet.</vt:lpwstr>
  </property>
  <property fmtid="{D5CDD505-2E9C-101B-9397-08002B2CF9AE}" pid="38" name="display_urn:schemas-microsoft-com:office:office#Author">
    <vt:lpwstr>Gill Newis (MDS - Administration)</vt:lpwstr>
  </property>
  <property fmtid="{D5CDD505-2E9C-101B-9397-08002B2CF9AE}" pid="39" name="URL">
    <vt:lpwstr/>
  </property>
  <property fmtid="{D5CDD505-2E9C-101B-9397-08002B2CF9AE}" pid="40" name="TaxKeywordTaxHTField">
    <vt:lpwstr>Salary scales|314c88d7-eea9-495f-b4f5-befee41ba83b;salary|f7561f6a-36e3-4024-82a2-9b788a51f4e6</vt:lpwstr>
  </property>
  <property fmtid="{D5CDD505-2E9C-101B-9397-08002B2CF9AE}" pid="41" name="TaxKeyword">
    <vt:lpwstr>530;#Salary scales|314c88d7-eea9-495f-b4f5-befee41ba83b;#492;#salary|f7561f6a-36e3-4024-82a2-9b788a51f4e6</vt:lpwstr>
  </property>
  <property fmtid="{D5CDD505-2E9C-101B-9397-08002B2CF9AE}" pid="42" name="_PublishStartDate">
    <vt:lpwstr>2022-09-08T09:53:09Z</vt:lpwstr>
  </property>
  <property fmtid="{D5CDD505-2E9C-101B-9397-08002B2CF9AE}" pid="43" name="display_urn:schemas-microsoft-com:office:office#SharedWithUsers">
    <vt:lpwstr>Sally Steele (HR Advisory Services);Heather Clancy (HR Strategy and Projects);Sally Ells (HR Strategy and Projects)</vt:lpwstr>
  </property>
  <property fmtid="{D5CDD505-2E9C-101B-9397-08002B2CF9AE}" pid="44" name="SharedWithUsers">
    <vt:lpwstr>98;#Sally Steele (HR Advisory Services);#29;#Heather Clancy (HR Strategy and Projects);#36;#Sally Ells (HR Strategy and Projects)</vt:lpwstr>
  </property>
</Properties>
</file>