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bham.sharepoint.com/sites/HRDC/Documents/5/All/"/>
    </mc:Choice>
  </mc:AlternateContent>
  <xr:revisionPtr revIDLastSave="0" documentId="13_ncr:1_{C689638E-1459-4E9C-91C9-CBA358433D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Sheet1!$A$1:$BR$33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R18" i="1" l="1"/>
  <c r="BR19" i="1"/>
  <c r="BR20" i="1"/>
  <c r="BR21" i="1"/>
  <c r="BR22" i="1"/>
  <c r="BR23" i="1"/>
  <c r="BR24" i="1"/>
  <c r="BR25" i="1"/>
  <c r="BR26" i="1"/>
  <c r="BR17" i="1"/>
  <c r="BK13" i="1"/>
  <c r="BK14" i="1"/>
  <c r="BK15" i="1"/>
  <c r="BK16" i="1"/>
  <c r="BK17" i="1"/>
  <c r="BK18" i="1"/>
  <c r="BK19" i="1"/>
  <c r="BK20" i="1"/>
  <c r="BK12" i="1"/>
  <c r="BD9" i="1"/>
  <c r="BD10" i="1"/>
  <c r="BD11" i="1"/>
  <c r="BD12" i="1"/>
  <c r="BD13" i="1"/>
  <c r="BD14" i="1"/>
  <c r="BD15" i="1"/>
  <c r="BD8" i="1"/>
  <c r="AV18" i="1"/>
  <c r="BL18" i="1" s="1"/>
  <c r="BM18" i="1" s="1"/>
  <c r="BN18" i="1" s="1"/>
  <c r="AV24" i="1"/>
  <c r="BL24" i="1" s="1"/>
  <c r="BO24" i="1" s="1"/>
  <c r="AV17" i="1"/>
  <c r="BL17" i="1" s="1"/>
  <c r="BO17" i="1" s="1"/>
  <c r="AU16" i="1"/>
  <c r="BE16" i="1" s="1"/>
  <c r="BF16" i="1" s="1"/>
  <c r="BG16" i="1" s="1"/>
  <c r="AU17" i="1"/>
  <c r="BE17" i="1" s="1"/>
  <c r="BF17" i="1" s="1"/>
  <c r="BG17" i="1" s="1"/>
  <c r="AU18" i="1"/>
  <c r="BE18" i="1" s="1"/>
  <c r="BF18" i="1" s="1"/>
  <c r="BG18" i="1" s="1"/>
  <c r="AF26" i="1"/>
  <c r="AN26" i="1" s="1"/>
  <c r="H26" i="1"/>
  <c r="L26" i="1" s="1"/>
  <c r="P26" i="1" s="1"/>
  <c r="T26" i="1" s="1"/>
  <c r="AF25" i="1"/>
  <c r="AN25" i="1" s="1"/>
  <c r="H25" i="1"/>
  <c r="L25" i="1" s="1"/>
  <c r="P25" i="1" s="1"/>
  <c r="T25" i="1" s="1"/>
  <c r="AN24" i="1"/>
  <c r="AR24" i="1" s="1"/>
  <c r="H24" i="1"/>
  <c r="L24" i="1" s="1"/>
  <c r="P24" i="1" s="1"/>
  <c r="T24" i="1" s="1"/>
  <c r="AF23" i="1"/>
  <c r="AJ23" i="1" s="1"/>
  <c r="AV23" i="1" s="1"/>
  <c r="BL23" i="1" s="1"/>
  <c r="BM23" i="1" s="1"/>
  <c r="BN23" i="1" s="1"/>
  <c r="H23" i="1"/>
  <c r="L23" i="1" s="1"/>
  <c r="P23" i="1" s="1"/>
  <c r="T23" i="1" s="1"/>
  <c r="AF22" i="1"/>
  <c r="AJ22" i="1" s="1"/>
  <c r="AV22" i="1" s="1"/>
  <c r="BL22" i="1" s="1"/>
  <c r="BO22" i="1" s="1"/>
  <c r="I22" i="1"/>
  <c r="H22" i="1"/>
  <c r="L22" i="1" s="1"/>
  <c r="P22" i="1" s="1"/>
  <c r="T22" i="1" s="1"/>
  <c r="AF21" i="1"/>
  <c r="AN21" i="1" s="1"/>
  <c r="H21" i="1"/>
  <c r="L21" i="1" s="1"/>
  <c r="P21" i="1" s="1"/>
  <c r="T21" i="1" s="1"/>
  <c r="AF20" i="1"/>
  <c r="AN20" i="1" s="1"/>
  <c r="AE20" i="1"/>
  <c r="AM20" i="1" s="1"/>
  <c r="H20" i="1"/>
  <c r="L20" i="1" s="1"/>
  <c r="P20" i="1" s="1"/>
  <c r="T20" i="1" s="1"/>
  <c r="G20" i="1"/>
  <c r="K20" i="1" s="1"/>
  <c r="O20" i="1" s="1"/>
  <c r="S20" i="1" s="1"/>
  <c r="AF19" i="1"/>
  <c r="AN19" i="1" s="1"/>
  <c r="AE19" i="1"/>
  <c r="AM19" i="1" s="1"/>
  <c r="H19" i="1"/>
  <c r="L19" i="1" s="1"/>
  <c r="P19" i="1" s="1"/>
  <c r="T19" i="1" s="1"/>
  <c r="G19" i="1"/>
  <c r="K19" i="1" s="1"/>
  <c r="O19" i="1" s="1"/>
  <c r="S19" i="1" s="1"/>
  <c r="AN18" i="1"/>
  <c r="AR18" i="1" s="1"/>
  <c r="AM18" i="1"/>
  <c r="AQ18" i="1" s="1"/>
  <c r="H18" i="1"/>
  <c r="L18" i="1" s="1"/>
  <c r="P18" i="1" s="1"/>
  <c r="T18" i="1" s="1"/>
  <c r="G18" i="1"/>
  <c r="K18" i="1" s="1"/>
  <c r="O18" i="1" s="1"/>
  <c r="S18" i="1" s="1"/>
  <c r="AN17" i="1"/>
  <c r="AR17" i="1" s="1"/>
  <c r="AM17" i="1"/>
  <c r="AQ17" i="1" s="1"/>
  <c r="H17" i="1"/>
  <c r="L17" i="1" s="1"/>
  <c r="P17" i="1" s="1"/>
  <c r="T17" i="1" s="1"/>
  <c r="G17" i="1"/>
  <c r="K17" i="1" s="1"/>
  <c r="O17" i="1" s="1"/>
  <c r="S17" i="1" s="1"/>
  <c r="AM16" i="1"/>
  <c r="AQ16" i="1" s="1"/>
  <c r="H16" i="1"/>
  <c r="G16" i="1"/>
  <c r="K16" i="1" s="1"/>
  <c r="O16" i="1" s="1"/>
  <c r="S16" i="1" s="1"/>
  <c r="AE15" i="1"/>
  <c r="AM15" i="1" s="1"/>
  <c r="AD15" i="1"/>
  <c r="AL15" i="1" s="1"/>
  <c r="G15" i="1"/>
  <c r="K15" i="1" s="1"/>
  <c r="O15" i="1" s="1"/>
  <c r="S15" i="1" s="1"/>
  <c r="AE14" i="1"/>
  <c r="AM14" i="1" s="1"/>
  <c r="AD14" i="1"/>
  <c r="AL14" i="1" s="1"/>
  <c r="G14" i="1"/>
  <c r="K14" i="1" s="1"/>
  <c r="O14" i="1" s="1"/>
  <c r="S14" i="1" s="1"/>
  <c r="F14" i="1"/>
  <c r="J14" i="1" s="1"/>
  <c r="N14" i="1" s="1"/>
  <c r="R14" i="1" s="1"/>
  <c r="AE13" i="1"/>
  <c r="AM13" i="1" s="1"/>
  <c r="AD13" i="1"/>
  <c r="AL13" i="1" s="1"/>
  <c r="G13" i="1"/>
  <c r="K13" i="1" s="1"/>
  <c r="O13" i="1" s="1"/>
  <c r="S13" i="1" s="1"/>
  <c r="F13" i="1"/>
  <c r="J13" i="1" s="1"/>
  <c r="N13" i="1" s="1"/>
  <c r="R13" i="1" s="1"/>
  <c r="AE12" i="1"/>
  <c r="AM12" i="1" s="1"/>
  <c r="AD12" i="1"/>
  <c r="AL12" i="1" s="1"/>
  <c r="G12" i="1"/>
  <c r="K12" i="1" s="1"/>
  <c r="O12" i="1" s="1"/>
  <c r="S12" i="1" s="1"/>
  <c r="F12" i="1"/>
  <c r="J12" i="1" s="1"/>
  <c r="N12" i="1" s="1"/>
  <c r="R12" i="1" s="1"/>
  <c r="AD11" i="1"/>
  <c r="AH11" i="1" s="1"/>
  <c r="AT11" i="1" s="1"/>
  <c r="AX11" i="1" s="1"/>
  <c r="AY11" i="1" s="1"/>
  <c r="AZ11" i="1" s="1"/>
  <c r="G11" i="1"/>
  <c r="F11" i="1"/>
  <c r="J11" i="1" s="1"/>
  <c r="N11" i="1" s="1"/>
  <c r="R11" i="1" s="1"/>
  <c r="AD10" i="1"/>
  <c r="AH10" i="1" s="1"/>
  <c r="AT10" i="1" s="1"/>
  <c r="AX10" i="1" s="1"/>
  <c r="AY10" i="1" s="1"/>
  <c r="AZ10" i="1" s="1"/>
  <c r="F10" i="1"/>
  <c r="J10" i="1" s="1"/>
  <c r="N10" i="1" s="1"/>
  <c r="R10" i="1" s="1"/>
  <c r="AD9" i="1"/>
  <c r="AH9" i="1" s="1"/>
  <c r="AT9" i="1" s="1"/>
  <c r="AX9" i="1" s="1"/>
  <c r="AY9" i="1" s="1"/>
  <c r="AZ9" i="1" s="1"/>
  <c r="F9" i="1"/>
  <c r="J9" i="1" s="1"/>
  <c r="N9" i="1" s="1"/>
  <c r="R9" i="1" s="1"/>
  <c r="AD8" i="1"/>
  <c r="AH8" i="1" s="1"/>
  <c r="AT8" i="1" s="1"/>
  <c r="AX8" i="1" s="1"/>
  <c r="BA8" i="1" s="1"/>
  <c r="F8" i="1"/>
  <c r="J8" i="1" s="1"/>
  <c r="N8" i="1" s="1"/>
  <c r="R8" i="1" s="1"/>
  <c r="F7" i="1"/>
  <c r="F6" i="1"/>
  <c r="F5" i="1"/>
  <c r="BA9" i="1" l="1"/>
  <c r="BH17" i="1"/>
  <c r="BI17" i="1" s="1"/>
  <c r="BJ17" i="1" s="1"/>
  <c r="BO23" i="1"/>
  <c r="BP23" i="1" s="1"/>
  <c r="BQ23" i="1" s="1"/>
  <c r="BP17" i="1"/>
  <c r="BQ17" i="1" s="1"/>
  <c r="BP24" i="1"/>
  <c r="BQ24" i="1" s="1"/>
  <c r="BB8" i="1"/>
  <c r="BC8" i="1" s="1"/>
  <c r="BP22" i="1"/>
  <c r="BQ22" i="1" s="1"/>
  <c r="BH18" i="1"/>
  <c r="BA11" i="1"/>
  <c r="BH16" i="1"/>
  <c r="BO18" i="1"/>
  <c r="BA10" i="1"/>
  <c r="BB9" i="1"/>
  <c r="BM17" i="1"/>
  <c r="BN17" i="1" s="1"/>
  <c r="BM24" i="1"/>
  <c r="BN24" i="1" s="1"/>
  <c r="BM22" i="1"/>
  <c r="BN22" i="1" s="1"/>
  <c r="AY8" i="1"/>
  <c r="AZ8" i="1" s="1"/>
  <c r="J15" i="1"/>
  <c r="N15" i="1" s="1"/>
  <c r="R15" i="1" s="1"/>
  <c r="AI13" i="1"/>
  <c r="AI12" i="1"/>
  <c r="AL11" i="1"/>
  <c r="AP11" i="1" s="1"/>
  <c r="AH15" i="1"/>
  <c r="AT15" i="1" s="1"/>
  <c r="AX15" i="1" s="1"/>
  <c r="AJ20" i="1"/>
  <c r="AH14" i="1"/>
  <c r="AT14" i="1" s="1"/>
  <c r="AX14" i="1" s="1"/>
  <c r="BA14" i="1" s="1"/>
  <c r="AJ19" i="1"/>
  <c r="AH12" i="1"/>
  <c r="AT12" i="1" s="1"/>
  <c r="AX12" i="1" s="1"/>
  <c r="AH13" i="1"/>
  <c r="AT13" i="1" s="1"/>
  <c r="AX13" i="1" s="1"/>
  <c r="BA13" i="1" s="1"/>
  <c r="AJ21" i="1"/>
  <c r="AJ26" i="1"/>
  <c r="AI14" i="1"/>
  <c r="AI15" i="1"/>
  <c r="AJ25" i="1"/>
  <c r="AL8" i="1"/>
  <c r="AP8" i="1" s="1"/>
  <c r="AL9" i="1"/>
  <c r="AP9" i="1" s="1"/>
  <c r="AL10" i="1"/>
  <c r="AP10" i="1" s="1"/>
  <c r="AN22" i="1"/>
  <c r="AN23" i="1"/>
  <c r="AI19" i="1"/>
  <c r="AI20" i="1"/>
  <c r="BC9" i="1" l="1"/>
  <c r="BI16" i="1"/>
  <c r="BJ16" i="1" s="1"/>
  <c r="BB11" i="1"/>
  <c r="BC11" i="1" s="1"/>
  <c r="BI18" i="1"/>
  <c r="BJ18" i="1" s="1"/>
  <c r="AY12" i="1"/>
  <c r="AZ12" i="1" s="1"/>
  <c r="BA12" i="1"/>
  <c r="BB10" i="1"/>
  <c r="BC10" i="1" s="1"/>
  <c r="BB14" i="1"/>
  <c r="BC14" i="1" s="1"/>
  <c r="AY15" i="1"/>
  <c r="AZ15" i="1" s="1"/>
  <c r="BA15" i="1"/>
  <c r="BB13" i="1"/>
  <c r="BC13" i="1" s="1"/>
  <c r="BP18" i="1"/>
  <c r="BQ18" i="1" s="1"/>
  <c r="AY14" i="1"/>
  <c r="AZ14" i="1" s="1"/>
  <c r="AY13" i="1"/>
  <c r="AZ13" i="1" s="1"/>
  <c r="AQ12" i="1"/>
  <c r="AQ13" i="1"/>
  <c r="AP15" i="1"/>
  <c r="AR22" i="1"/>
  <c r="AR23" i="1"/>
  <c r="AV19" i="1"/>
  <c r="BL19" i="1" s="1"/>
  <c r="AU12" i="1"/>
  <c r="BE12" i="1" s="1"/>
  <c r="AU15" i="1"/>
  <c r="BE15" i="1" s="1"/>
  <c r="AU14" i="1"/>
  <c r="BE14" i="1" s="1"/>
  <c r="AV26" i="1"/>
  <c r="BL26" i="1" s="1"/>
  <c r="AV20" i="1"/>
  <c r="BL20" i="1" s="1"/>
  <c r="AU20" i="1"/>
  <c r="BE20" i="1" s="1"/>
  <c r="AV25" i="1"/>
  <c r="BL25" i="1" s="1"/>
  <c r="AV21" i="1"/>
  <c r="BL21" i="1" s="1"/>
  <c r="AU13" i="1"/>
  <c r="BE13" i="1" s="1"/>
  <c r="AR21" i="1"/>
  <c r="AR20" i="1"/>
  <c r="AR26" i="1"/>
  <c r="AP14" i="1"/>
  <c r="AR19" i="1"/>
  <c r="AQ14" i="1"/>
  <c r="AP12" i="1"/>
  <c r="AQ15" i="1"/>
  <c r="AQ20" i="1"/>
  <c r="AR25" i="1"/>
  <c r="AP13" i="1"/>
  <c r="AQ19" i="1"/>
  <c r="AU19" i="1"/>
  <c r="BE19" i="1" s="1"/>
  <c r="BF20" i="1" l="1"/>
  <c r="BG20" i="1" s="1"/>
  <c r="BH20" i="1"/>
  <c r="BC12" i="1"/>
  <c r="BB12" i="1"/>
  <c r="BM26" i="1"/>
  <c r="BN26" i="1" s="1"/>
  <c r="BO26" i="1"/>
  <c r="BF19" i="1"/>
  <c r="BG19" i="1" s="1"/>
  <c r="BH19" i="1"/>
  <c r="BF15" i="1"/>
  <c r="BG15" i="1" s="1"/>
  <c r="BH15" i="1"/>
  <c r="BM20" i="1"/>
  <c r="BN20" i="1" s="1"/>
  <c r="BO20" i="1"/>
  <c r="BF13" i="1"/>
  <c r="BG13" i="1" s="1"/>
  <c r="BH13" i="1"/>
  <c r="BB15" i="1"/>
  <c r="BC15" i="1" s="1"/>
  <c r="BM19" i="1"/>
  <c r="BN19" i="1" s="1"/>
  <c r="BO19" i="1"/>
  <c r="BF14" i="1"/>
  <c r="BG14" i="1" s="1"/>
  <c r="BH14" i="1"/>
  <c r="BF12" i="1"/>
  <c r="BG12" i="1" s="1"/>
  <c r="BH12" i="1"/>
  <c r="BM21" i="1"/>
  <c r="BN21" i="1" s="1"/>
  <c r="BO21" i="1"/>
  <c r="BM25" i="1"/>
  <c r="BN25" i="1" s="1"/>
  <c r="BO25" i="1"/>
  <c r="BI12" i="1" l="1"/>
  <c r="BJ12" i="1" s="1"/>
  <c r="BI13" i="1"/>
  <c r="BJ13" i="1" s="1"/>
  <c r="BP26" i="1"/>
  <c r="BQ26" i="1" s="1"/>
  <c r="BI14" i="1"/>
  <c r="BJ14" i="1"/>
  <c r="BP20" i="1"/>
  <c r="BQ20" i="1" s="1"/>
  <c r="BP21" i="1"/>
  <c r="BQ21" i="1" s="1"/>
  <c r="BP25" i="1"/>
  <c r="BQ25" i="1" s="1"/>
  <c r="BP19" i="1"/>
  <c r="BQ19" i="1" s="1"/>
  <c r="BI15" i="1"/>
  <c r="BJ15" i="1" s="1"/>
  <c r="BI20" i="1"/>
  <c r="BJ20" i="1" s="1"/>
  <c r="BI19" i="1"/>
  <c r="BJ19" i="1" s="1"/>
</calcChain>
</file>

<file path=xl/sharedStrings.xml><?xml version="1.0" encoding="utf-8"?>
<sst xmlns="http://schemas.openxmlformats.org/spreadsheetml/2006/main" count="107" uniqueCount="29">
  <si>
    <t>Professorial Pay scales</t>
  </si>
  <si>
    <t xml:space="preserve">Spine Point </t>
  </si>
  <si>
    <t>Salary up to 31 July 2013</t>
  </si>
  <si>
    <t>Salary with effect from 1/8/13</t>
  </si>
  <si>
    <t>Salary with effect from 1/10/13</t>
  </si>
  <si>
    <t>Salary with effect from 1/8/14</t>
  </si>
  <si>
    <t>Salary with effect from 1/8/15</t>
  </si>
  <si>
    <t>Salary with effect from 1/8/16</t>
  </si>
  <si>
    <t>Salary with effect from 1/8/17</t>
  </si>
  <si>
    <t>Salary with effect from 1/8/18</t>
  </si>
  <si>
    <t>Salary with effect from 1/8/19</t>
  </si>
  <si>
    <t>increase</t>
  </si>
  <si>
    <t>Band 1</t>
  </si>
  <si>
    <t>Band 2</t>
  </si>
  <si>
    <t>Band 3</t>
  </si>
  <si>
    <t>Distinguished Professor</t>
  </si>
  <si>
    <t>No max</t>
  </si>
  <si>
    <t>Salary with effect from 1/8/21</t>
  </si>
  <si>
    <t>Salary with effect from 1/8/22</t>
  </si>
  <si>
    <t>Explanatory Notes</t>
  </si>
  <si>
    <t>UoB Temporary Salary Supplement 2022/23 until 31/7/2023</t>
  </si>
  <si>
    <t>Total (Salary + Temporary Supplement) 2022/23 until 31/7/2023</t>
  </si>
  <si>
    <t>Salary with effect from 1/2/23</t>
  </si>
  <si>
    <t>UoB Temporary Salary Supplement from 1/2/23 to 31/7/23</t>
  </si>
  <si>
    <t>* A UoB specific discretionary payment, paid in addition to the agreed 1 August 2022 3% rise and 1 February 2023 uplift</t>
  </si>
  <si>
    <t>Salary with effect from 1/8/23</t>
  </si>
  <si>
    <t>The University of Birmingham Temporary Salary Supplement 2022/2023 was: -</t>
  </si>
  <si>
    <t>*  A non-pensionable supplement which was not consolidated into salary/base pay</t>
  </si>
  <si>
    <t>* Time limited between 1/8/2022 to 31/7/2023 only, after which time the supplement was 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</si>
</sst>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ED81D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ECD9"/>
        <bgColor indexed="64"/>
      </patternFill>
    </fill>
    <fill>
      <patternFill patternType="solid">
        <fgColor rgb="FFFFFB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Font="1"/>
    <xf numFmtId="0" fontId="0" fillId="0" borderId="7" xfId="0" applyFont="1" applyBorder="1"/>
    <xf numFmtId="164" fontId="0" fillId="0" borderId="0" xfId="0" applyNumberFormat="1" applyFont="1" applyBorder="1"/>
    <xf numFmtId="0" fontId="0" fillId="0" borderId="0" xfId="0" applyFont="1" applyBorder="1"/>
    <xf numFmtId="0" fontId="0" fillId="0" borderId="8" xfId="0" applyFont="1" applyBorder="1"/>
    <xf numFmtId="164" fontId="0" fillId="0" borderId="0" xfId="0" applyNumberFormat="1" applyFont="1" applyBorder="1" applyAlignment="1">
      <alignment horizontal="right"/>
    </xf>
    <xf numFmtId="0" fontId="3" fillId="3" borderId="9" xfId="0" applyFont="1" applyFill="1" applyBorder="1" applyAlignment="1">
      <alignment horizontal="left"/>
    </xf>
    <xf numFmtId="0" fontId="2" fillId="0" borderId="1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Font="1" applyAlignment="1">
      <alignment horizontal="left"/>
    </xf>
    <xf numFmtId="6" fontId="2" fillId="4" borderId="9" xfId="0" applyNumberFormat="1" applyFont="1" applyFill="1" applyBorder="1" applyAlignment="1">
      <alignment horizontal="left"/>
    </xf>
    <xf numFmtId="6" fontId="0" fillId="0" borderId="0" xfId="0" applyNumberFormat="1" applyFont="1"/>
    <xf numFmtId="0" fontId="0" fillId="0" borderId="7" xfId="0" applyBorder="1"/>
    <xf numFmtId="0" fontId="0" fillId="0" borderId="0" xfId="0" applyBorder="1"/>
    <xf numFmtId="0" fontId="0" fillId="0" borderId="8" xfId="0" applyBorder="1"/>
    <xf numFmtId="6" fontId="2" fillId="5" borderId="9" xfId="0" applyNumberFormat="1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0" borderId="15" xfId="0" applyFont="1" applyFill="1" applyBorder="1" applyAlignment="1">
      <alignment horizontal="left"/>
    </xf>
    <xf numFmtId="6" fontId="2" fillId="5" borderId="15" xfId="0" applyNumberFormat="1" applyFont="1" applyFill="1" applyBorder="1" applyAlignment="1">
      <alignment horizontal="left"/>
    </xf>
    <xf numFmtId="164" fontId="0" fillId="0" borderId="8" xfId="1" applyNumberFormat="1" applyFont="1" applyBorder="1"/>
    <xf numFmtId="0" fontId="2" fillId="0" borderId="16" xfId="0" applyFont="1" applyBorder="1" applyAlignment="1">
      <alignment horizontal="left" wrapText="1"/>
    </xf>
    <xf numFmtId="6" fontId="2" fillId="4" borderId="15" xfId="0" applyNumberFormat="1" applyFont="1" applyFill="1" applyBorder="1" applyAlignment="1">
      <alignment horizontal="left"/>
    </xf>
    <xf numFmtId="6" fontId="2" fillId="6" borderId="17" xfId="0" applyNumberFormat="1" applyFont="1" applyFill="1" applyBorder="1" applyAlignment="1">
      <alignment horizontal="left"/>
    </xf>
    <xf numFmtId="6" fontId="2" fillId="4" borderId="4" xfId="0" applyNumberFormat="1" applyFont="1" applyFill="1" applyBorder="1" applyAlignment="1">
      <alignment horizontal="left"/>
    </xf>
    <xf numFmtId="6" fontId="2" fillId="7" borderId="17" xfId="0" applyNumberFormat="1" applyFont="1" applyFill="1" applyBorder="1" applyAlignment="1">
      <alignment horizontal="left"/>
    </xf>
    <xf numFmtId="6" fontId="2" fillId="5" borderId="4" xfId="0" applyNumberFormat="1" applyFont="1" applyFill="1" applyBorder="1" applyAlignment="1">
      <alignment horizontal="left"/>
    </xf>
    <xf numFmtId="6" fontId="2" fillId="7" borderId="15" xfId="0" applyNumberFormat="1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6" fontId="2" fillId="6" borderId="15" xfId="0" applyNumberFormat="1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6" fontId="2" fillId="6" borderId="14" xfId="0" applyNumberFormat="1" applyFont="1" applyFill="1" applyBorder="1" applyAlignment="1">
      <alignment horizontal="left"/>
    </xf>
    <xf numFmtId="6" fontId="2" fillId="4" borderId="16" xfId="0" applyNumberFormat="1" applyFont="1" applyFill="1" applyBorder="1" applyAlignment="1">
      <alignment horizontal="left"/>
    </xf>
    <xf numFmtId="6" fontId="2" fillId="7" borderId="9" xfId="0" applyNumberFormat="1" applyFont="1" applyFill="1" applyBorder="1" applyAlignment="1">
      <alignment horizontal="left"/>
    </xf>
    <xf numFmtId="6" fontId="2" fillId="8" borderId="17" xfId="0" applyNumberFormat="1" applyFont="1" applyFill="1" applyBorder="1" applyAlignment="1">
      <alignment horizontal="left"/>
    </xf>
    <xf numFmtId="6" fontId="2" fillId="7" borderId="14" xfId="0" applyNumberFormat="1" applyFont="1" applyFill="1" applyBorder="1" applyAlignment="1">
      <alignment horizontal="left"/>
    </xf>
    <xf numFmtId="10" fontId="0" fillId="0" borderId="0" xfId="0" applyNumberFormat="1" applyFont="1"/>
    <xf numFmtId="10" fontId="0" fillId="0" borderId="7" xfId="0" applyNumberFormat="1" applyFont="1" applyBorder="1"/>
    <xf numFmtId="6" fontId="2" fillId="7" borderId="4" xfId="0" applyNumberFormat="1" applyFont="1" applyFill="1" applyBorder="1" applyAlignment="1">
      <alignment horizontal="left"/>
    </xf>
    <xf numFmtId="6" fontId="4" fillId="7" borderId="15" xfId="0" applyNumberFormat="1" applyFont="1" applyFill="1" applyBorder="1" applyAlignment="1">
      <alignment horizontal="left"/>
    </xf>
    <xf numFmtId="6" fontId="2" fillId="6" borderId="9" xfId="0" applyNumberFormat="1" applyFont="1" applyFill="1" applyBorder="1" applyAlignment="1">
      <alignment horizontal="left"/>
    </xf>
    <xf numFmtId="6" fontId="2" fillId="9" borderId="17" xfId="0" applyNumberFormat="1" applyFont="1" applyFill="1" applyBorder="1" applyAlignment="1">
      <alignment horizontal="left"/>
    </xf>
    <xf numFmtId="6" fontId="2" fillId="9" borderId="15" xfId="0" applyNumberFormat="1" applyFont="1" applyFill="1" applyBorder="1" applyAlignment="1">
      <alignment horizontal="left"/>
    </xf>
    <xf numFmtId="6" fontId="2" fillId="6" borderId="4" xfId="0" applyNumberFormat="1" applyFont="1" applyFill="1" applyBorder="1" applyAlignment="1">
      <alignment horizontal="left"/>
    </xf>
    <xf numFmtId="6" fontId="4" fillId="6" borderId="4" xfId="0" applyNumberFormat="1" applyFont="1" applyFill="1" applyBorder="1" applyAlignment="1">
      <alignment horizontal="left"/>
    </xf>
    <xf numFmtId="6" fontId="4" fillId="9" borderId="15" xfId="0" applyNumberFormat="1" applyFont="1" applyFill="1" applyBorder="1" applyAlignment="1">
      <alignment horizontal="left"/>
    </xf>
    <xf numFmtId="6" fontId="2" fillId="8" borderId="15" xfId="0" applyNumberFormat="1" applyFont="1" applyFill="1" applyBorder="1" applyAlignment="1">
      <alignment horizontal="left"/>
    </xf>
    <xf numFmtId="6" fontId="4" fillId="8" borderId="15" xfId="0" applyNumberFormat="1" applyFont="1" applyFill="1" applyBorder="1" applyAlignment="1">
      <alignment horizontal="left"/>
    </xf>
    <xf numFmtId="6" fontId="2" fillId="9" borderId="9" xfId="0" applyNumberFormat="1" applyFont="1" applyFill="1" applyBorder="1" applyAlignment="1">
      <alignment horizontal="left"/>
    </xf>
    <xf numFmtId="6" fontId="2" fillId="9" borderId="14" xfId="0" applyNumberFormat="1" applyFont="1" applyFill="1" applyBorder="1" applyAlignment="1">
      <alignment horizontal="left"/>
    </xf>
    <xf numFmtId="0" fontId="4" fillId="0" borderId="0" xfId="0" applyFont="1" applyBorder="1"/>
    <xf numFmtId="6" fontId="2" fillId="8" borderId="9" xfId="0" applyNumberFormat="1" applyFont="1" applyFill="1" applyBorder="1" applyAlignment="1">
      <alignment horizontal="left"/>
    </xf>
    <xf numFmtId="6" fontId="2" fillId="10" borderId="21" xfId="0" applyNumberFormat="1" applyFont="1" applyFill="1" applyBorder="1" applyAlignment="1">
      <alignment horizontal="left"/>
    </xf>
    <xf numFmtId="6" fontId="2" fillId="8" borderId="14" xfId="0" applyNumberFormat="1" applyFont="1" applyFill="1" applyBorder="1" applyAlignment="1">
      <alignment horizontal="left"/>
    </xf>
    <xf numFmtId="0" fontId="0" fillId="0" borderId="8" xfId="0" applyFont="1" applyFill="1" applyBorder="1"/>
    <xf numFmtId="0" fontId="2" fillId="0" borderId="22" xfId="0" applyFont="1" applyBorder="1" applyAlignment="1">
      <alignment horizontal="left"/>
    </xf>
    <xf numFmtId="6" fontId="2" fillId="11" borderId="24" xfId="0" applyNumberFormat="1" applyFont="1" applyFill="1" applyBorder="1" applyAlignment="1">
      <alignment horizontal="left"/>
    </xf>
    <xf numFmtId="6" fontId="2" fillId="10" borderId="1" xfId="0" applyNumberFormat="1" applyFont="1" applyFill="1" applyBorder="1" applyAlignment="1">
      <alignment horizontal="left"/>
    </xf>
    <xf numFmtId="6" fontId="2" fillId="0" borderId="8" xfId="0" applyNumberFormat="1" applyFont="1" applyFill="1" applyBorder="1" applyAlignment="1">
      <alignment horizontal="left"/>
    </xf>
    <xf numFmtId="6" fontId="2" fillId="12" borderId="14" xfId="0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25" xfId="0" applyFont="1" applyBorder="1"/>
    <xf numFmtId="0" fontId="0" fillId="0" borderId="26" xfId="0" applyFont="1" applyBorder="1"/>
    <xf numFmtId="0" fontId="0" fillId="0" borderId="27" xfId="0" applyFont="1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0" xfId="0" applyAlignment="1">
      <alignment horizontal="left"/>
    </xf>
    <xf numFmtId="0" fontId="5" fillId="0" borderId="7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Border="1" applyAlignment="1">
      <alignment horizontal="left" wrapText="1"/>
    </xf>
    <xf numFmtId="6" fontId="2" fillId="15" borderId="15" xfId="0" applyNumberFormat="1" applyFont="1" applyFill="1" applyBorder="1" applyAlignment="1">
      <alignment horizontal="left"/>
    </xf>
    <xf numFmtId="6" fontId="2" fillId="15" borderId="4" xfId="0" applyNumberFormat="1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0" fillId="0" borderId="15" xfId="0" applyBorder="1" applyAlignment="1">
      <alignment horizontal="center" vertical="center" wrapText="1"/>
    </xf>
    <xf numFmtId="6" fontId="2" fillId="5" borderId="1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6" fontId="2" fillId="4" borderId="15" xfId="0" applyNumberFormat="1" applyFont="1" applyFill="1" applyBorder="1" applyAlignment="1">
      <alignment horizontal="center"/>
    </xf>
    <xf numFmtId="6" fontId="2" fillId="14" borderId="15" xfId="0" applyNumberFormat="1" applyFont="1" applyFill="1" applyBorder="1" applyAlignment="1">
      <alignment horizontal="center"/>
    </xf>
    <xf numFmtId="6" fontId="2" fillId="4" borderId="4" xfId="0" applyNumberFormat="1" applyFont="1" applyFill="1" applyBorder="1" applyAlignment="1">
      <alignment horizontal="center"/>
    </xf>
    <xf numFmtId="6" fontId="2" fillId="5" borderId="4" xfId="0" applyNumberFormat="1" applyFont="1" applyFill="1" applyBorder="1" applyAlignment="1">
      <alignment horizontal="center"/>
    </xf>
    <xf numFmtId="6" fontId="2" fillId="7" borderId="15" xfId="0" applyNumberFormat="1" applyFont="1" applyFill="1" applyBorder="1" applyAlignment="1">
      <alignment horizontal="center"/>
    </xf>
    <xf numFmtId="6" fontId="2" fillId="14" borderId="4" xfId="0" applyNumberFormat="1" applyFont="1" applyFill="1" applyBorder="1" applyAlignment="1">
      <alignment horizontal="center"/>
    </xf>
    <xf numFmtId="6" fontId="2" fillId="15" borderId="15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6" fontId="2" fillId="15" borderId="4" xfId="0" applyNumberFormat="1" applyFont="1" applyFill="1" applyBorder="1" applyAlignment="1">
      <alignment horizontal="center"/>
    </xf>
    <xf numFmtId="6" fontId="2" fillId="9" borderId="15" xfId="0" applyNumberFormat="1" applyFont="1" applyFill="1" applyBorder="1" applyAlignment="1">
      <alignment horizontal="center"/>
    </xf>
    <xf numFmtId="6" fontId="2" fillId="9" borderId="6" xfId="0" applyNumberFormat="1" applyFont="1" applyFill="1" applyBorder="1" applyAlignment="1">
      <alignment horizontal="center"/>
    </xf>
    <xf numFmtId="6" fontId="2" fillId="13" borderId="6" xfId="0" applyNumberFormat="1" applyFont="1" applyFill="1" applyBorder="1" applyAlignment="1">
      <alignment horizontal="center"/>
    </xf>
    <xf numFmtId="6" fontId="2" fillId="13" borderId="15" xfId="0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26" xfId="0" applyFont="1" applyBorder="1" applyAlignment="1">
      <alignment horizontal="left" wrapText="1"/>
    </xf>
    <xf numFmtId="0" fontId="0" fillId="0" borderId="27" xfId="0" applyFont="1" applyFill="1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" fillId="3" borderId="17" xfId="0" applyFont="1" applyFill="1" applyBorder="1" applyAlignment="1">
      <alignment horizontal="left"/>
    </xf>
    <xf numFmtId="6" fontId="2" fillId="4" borderId="17" xfId="0" applyNumberFormat="1" applyFont="1" applyFill="1" applyBorder="1" applyAlignment="1">
      <alignment horizontal="left"/>
    </xf>
    <xf numFmtId="6" fontId="2" fillId="5" borderId="17" xfId="0" applyNumberFormat="1" applyFont="1" applyFill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0" xfId="0" applyBorder="1" applyAlignment="1">
      <alignment horizontal="center"/>
    </xf>
    <xf numFmtId="6" fontId="2" fillId="7" borderId="6" xfId="0" applyNumberFormat="1" applyFont="1" applyFill="1" applyBorder="1" applyAlignment="1">
      <alignment horizontal="center"/>
    </xf>
    <xf numFmtId="6" fontId="2" fillId="15" borderId="6" xfId="0" applyNumberFormat="1" applyFont="1" applyFill="1" applyBorder="1" applyAlignment="1">
      <alignment horizontal="center"/>
    </xf>
    <xf numFmtId="6" fontId="2" fillId="0" borderId="15" xfId="0" applyNumberFormat="1" applyFont="1" applyFill="1" applyBorder="1" applyAlignment="1">
      <alignment horizontal="center"/>
    </xf>
    <xf numFmtId="6" fontId="2" fillId="8" borderId="6" xfId="0" applyNumberFormat="1" applyFont="1" applyFill="1" applyBorder="1" applyAlignment="1">
      <alignment horizontal="center"/>
    </xf>
    <xf numFmtId="6" fontId="2" fillId="16" borderId="6" xfId="0" applyNumberFormat="1" applyFont="1" applyFill="1" applyBorder="1" applyAlignment="1">
      <alignment horizontal="center"/>
    </xf>
    <xf numFmtId="6" fontId="2" fillId="16" borderId="15" xfId="0" applyNumberFormat="1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15" xfId="0" applyFill="1" applyBorder="1" applyAlignment="1">
      <alignment horizontal="center" vertical="center" wrapText="1"/>
    </xf>
    <xf numFmtId="8" fontId="0" fillId="0" borderId="0" xfId="0" applyNumberFormat="1"/>
    <xf numFmtId="6" fontId="2" fillId="17" borderId="15" xfId="0" applyNumberFormat="1" applyFont="1" applyFill="1" applyBorder="1" applyAlignment="1">
      <alignment horizontal="center"/>
    </xf>
    <xf numFmtId="6" fontId="0" fillId="17" borderId="15" xfId="0" applyNumberFormat="1" applyFill="1" applyBorder="1" applyAlignment="1">
      <alignment horizontal="center"/>
    </xf>
    <xf numFmtId="6" fontId="0" fillId="15" borderId="15" xfId="0" applyNumberFormat="1" applyFill="1" applyBorder="1" applyAlignment="1">
      <alignment horizontal="center"/>
    </xf>
    <xf numFmtId="6" fontId="0" fillId="5" borderId="15" xfId="0" applyNumberFormat="1" applyFill="1" applyBorder="1" applyAlignment="1">
      <alignment horizontal="center"/>
    </xf>
    <xf numFmtId="6" fontId="0" fillId="18" borderId="15" xfId="0" applyNumberFormat="1" applyFill="1" applyBorder="1" applyAlignment="1">
      <alignment horizontal="center"/>
    </xf>
    <xf numFmtId="6" fontId="2" fillId="18" borderId="15" xfId="0" applyNumberFormat="1" applyFont="1" applyFill="1" applyBorder="1" applyAlignment="1">
      <alignment horizontal="center"/>
    </xf>
    <xf numFmtId="6" fontId="0" fillId="16" borderId="15" xfId="0" applyNumberFormat="1" applyFill="1" applyBorder="1" applyAlignment="1">
      <alignment horizontal="center"/>
    </xf>
    <xf numFmtId="6" fontId="0" fillId="0" borderId="15" xfId="0" applyNumberForma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8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18" xfId="0" applyFont="1" applyFill="1" applyBorder="1" applyAlignment="1">
      <alignment horizontal="left" wrapText="1"/>
    </xf>
    <xf numFmtId="0" fontId="3" fillId="3" borderId="20" xfId="0" applyFont="1" applyFill="1" applyBorder="1" applyAlignment="1">
      <alignment horizontal="left" wrapText="1"/>
    </xf>
    <xf numFmtId="0" fontId="3" fillId="3" borderId="23" xfId="0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9" xfId="0" applyFont="1" applyFill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3" fillId="0" borderId="15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CC"/>
      <color rgb="FFFF9900"/>
      <color rgb="FFFF66CC"/>
      <color rgb="FFFFCCFF"/>
      <color rgb="FFFF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38"/>
  <sheetViews>
    <sheetView tabSelected="1" view="pageBreakPreview" zoomScale="80" zoomScaleNormal="100" zoomScaleSheetLayoutView="80" workbookViewId="0">
      <selection activeCell="BO31" sqref="BO31"/>
    </sheetView>
  </sheetViews>
  <sheetFormatPr defaultRowHeight="15" x14ac:dyDescent="0.25"/>
  <cols>
    <col min="1" max="1" width="8.28515625" style="71" customWidth="1"/>
    <col min="2" max="4" width="9.140625" hidden="1" customWidth="1"/>
    <col min="5" max="5" width="11.7109375" hidden="1" customWidth="1"/>
    <col min="6" max="8" width="10.140625" hidden="1" customWidth="1"/>
    <col min="9" max="9" width="13.140625" hidden="1" customWidth="1"/>
    <col min="10" max="12" width="9.140625" hidden="1" customWidth="1"/>
    <col min="13" max="13" width="12.85546875" hidden="1" customWidth="1"/>
    <col min="14" max="14" width="10.140625" hidden="1" customWidth="1"/>
    <col min="15" max="16" width="9.85546875" hidden="1" customWidth="1"/>
    <col min="17" max="17" width="11.7109375" hidden="1" customWidth="1"/>
    <col min="18" max="29" width="10.7109375" hidden="1" customWidth="1"/>
    <col min="30" max="32" width="10" hidden="1" customWidth="1"/>
    <col min="33" max="33" width="8.7109375" hidden="1" customWidth="1"/>
    <col min="34" max="34" width="9.5703125" hidden="1" customWidth="1"/>
    <col min="35" max="35" width="10.5703125" hidden="1" customWidth="1"/>
    <col min="36" max="36" width="11" hidden="1" customWidth="1"/>
    <col min="37" max="47" width="8.7109375" hidden="1" customWidth="1"/>
    <col min="48" max="48" width="12" hidden="1" customWidth="1"/>
    <col min="49" max="50" width="8.7109375" hidden="1" customWidth="1"/>
    <col min="51" max="51" width="14.5703125" hidden="1" customWidth="1"/>
    <col min="52" max="52" width="12.85546875" hidden="1" customWidth="1"/>
    <col min="53" max="55" width="12.85546875" customWidth="1"/>
    <col min="56" max="56" width="14.28515625" customWidth="1"/>
    <col min="57" max="57" width="8.42578125" hidden="1" customWidth="1"/>
    <col min="58" max="58" width="14.7109375" hidden="1" customWidth="1"/>
    <col min="59" max="59" width="13.5703125" hidden="1" customWidth="1"/>
    <col min="60" max="63" width="13.5703125" customWidth="1"/>
    <col min="64" max="64" width="9.28515625" hidden="1" customWidth="1"/>
    <col min="65" max="65" width="14.5703125" hidden="1" customWidth="1"/>
    <col min="66" max="66" width="15.28515625" hidden="1" customWidth="1"/>
    <col min="67" max="70" width="15.28515625" customWidth="1"/>
  </cols>
  <sheetData>
    <row r="1" spans="1:70" ht="19.5" thickBot="1" x14ac:dyDescent="0.35">
      <c r="A1" s="117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70" ht="108" customHeight="1" thickBot="1" x14ac:dyDescent="0.3">
      <c r="A2" s="148" t="s">
        <v>1</v>
      </c>
      <c r="B2" s="149" t="s">
        <v>2</v>
      </c>
      <c r="C2" s="149"/>
      <c r="D2" s="149"/>
      <c r="E2" s="150"/>
      <c r="F2" s="149" t="s">
        <v>3</v>
      </c>
      <c r="G2" s="149"/>
      <c r="H2" s="149"/>
      <c r="I2" s="150"/>
      <c r="J2" s="151" t="s">
        <v>4</v>
      </c>
      <c r="K2" s="149"/>
      <c r="L2" s="149"/>
      <c r="M2" s="150"/>
      <c r="N2" s="151" t="s">
        <v>5</v>
      </c>
      <c r="O2" s="149"/>
      <c r="P2" s="149"/>
      <c r="Q2" s="149"/>
      <c r="R2" s="132" t="s">
        <v>6</v>
      </c>
      <c r="S2" s="133"/>
      <c r="T2" s="133"/>
      <c r="U2" s="134"/>
      <c r="V2" s="132" t="s">
        <v>7</v>
      </c>
      <c r="W2" s="133"/>
      <c r="X2" s="133"/>
      <c r="Y2" s="134"/>
      <c r="Z2" s="132" t="s">
        <v>8</v>
      </c>
      <c r="AA2" s="133"/>
      <c r="AB2" s="133"/>
      <c r="AC2" s="134"/>
      <c r="AD2" s="132" t="s">
        <v>9</v>
      </c>
      <c r="AE2" s="133"/>
      <c r="AF2" s="133"/>
      <c r="AG2" s="134"/>
      <c r="AH2" s="135" t="s">
        <v>10</v>
      </c>
      <c r="AI2" s="136"/>
      <c r="AJ2" s="136"/>
      <c r="AK2" s="137"/>
      <c r="AT2" s="147" t="s">
        <v>17</v>
      </c>
      <c r="AU2" s="147"/>
      <c r="AV2" s="147"/>
      <c r="AW2" s="147"/>
      <c r="AX2" s="78" t="s">
        <v>18</v>
      </c>
      <c r="AY2" s="78" t="s">
        <v>20</v>
      </c>
      <c r="AZ2" s="78" t="s">
        <v>21</v>
      </c>
      <c r="BA2" s="78" t="s">
        <v>22</v>
      </c>
      <c r="BB2" s="78" t="s">
        <v>23</v>
      </c>
      <c r="BC2" s="78" t="s">
        <v>21</v>
      </c>
      <c r="BD2" s="118" t="s">
        <v>25</v>
      </c>
      <c r="BE2" s="78" t="s">
        <v>18</v>
      </c>
      <c r="BF2" s="78" t="s">
        <v>20</v>
      </c>
      <c r="BG2" s="78" t="s">
        <v>21</v>
      </c>
      <c r="BH2" s="78" t="s">
        <v>22</v>
      </c>
      <c r="BI2" s="78" t="s">
        <v>23</v>
      </c>
      <c r="BJ2" s="78" t="s">
        <v>21</v>
      </c>
      <c r="BK2" s="118" t="s">
        <v>25</v>
      </c>
      <c r="BL2" s="78" t="s">
        <v>18</v>
      </c>
      <c r="BM2" s="78" t="s">
        <v>20</v>
      </c>
      <c r="BN2" s="78" t="s">
        <v>21</v>
      </c>
      <c r="BO2" s="78" t="s">
        <v>22</v>
      </c>
      <c r="BP2" s="78" t="s">
        <v>23</v>
      </c>
      <c r="BQ2" s="78" t="s">
        <v>21</v>
      </c>
      <c r="BR2" s="118" t="s">
        <v>25</v>
      </c>
    </row>
    <row r="3" spans="1:70" ht="9" customHeight="1" x14ac:dyDescent="0.25">
      <c r="A3" s="14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>
        <v>1.0999999999999999E-2</v>
      </c>
      <c r="T3" s="4" t="s">
        <v>11</v>
      </c>
      <c r="U3" s="5"/>
      <c r="V3" s="2"/>
      <c r="W3" s="3">
        <v>1.0999999999999999E-2</v>
      </c>
      <c r="X3" s="4" t="s">
        <v>11</v>
      </c>
      <c r="Y3" s="5"/>
      <c r="Z3" s="2"/>
      <c r="AA3" s="6">
        <v>1.7000000000000001E-2</v>
      </c>
      <c r="AB3" s="4" t="s">
        <v>11</v>
      </c>
      <c r="AC3" s="5"/>
      <c r="AD3" s="2"/>
      <c r="AE3" s="6">
        <v>1.7000000000000001E-2</v>
      </c>
      <c r="AF3" s="4" t="s">
        <v>11</v>
      </c>
      <c r="AG3" s="5"/>
      <c r="AT3" s="17"/>
      <c r="AU3" s="18"/>
      <c r="AV3" s="18"/>
      <c r="AW3" s="18"/>
    </row>
    <row r="4" spans="1:70" ht="15.75" thickBot="1" x14ac:dyDescent="0.3">
      <c r="A4" s="148"/>
      <c r="B4" s="106" t="s">
        <v>12</v>
      </c>
      <c r="C4" s="8"/>
      <c r="D4" s="9"/>
      <c r="E4" s="10"/>
      <c r="F4" s="7" t="s">
        <v>12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2"/>
      <c r="S4" s="4"/>
      <c r="T4" s="4"/>
      <c r="U4" s="5"/>
      <c r="V4" s="2"/>
      <c r="W4" s="4"/>
      <c r="X4" s="4"/>
      <c r="Y4" s="5"/>
      <c r="Z4" s="2"/>
      <c r="AA4" s="4"/>
      <c r="AB4" s="4"/>
      <c r="AC4" s="5"/>
      <c r="AD4" s="2"/>
      <c r="AE4" s="4"/>
      <c r="AF4" s="4"/>
      <c r="AG4" s="5"/>
      <c r="AH4" s="11"/>
      <c r="AI4" s="12"/>
      <c r="AJ4" s="12"/>
      <c r="AK4" s="13"/>
      <c r="AT4" s="17"/>
      <c r="AU4" s="18"/>
      <c r="AV4" s="18"/>
      <c r="AW4" s="19"/>
      <c r="BN4" s="19"/>
      <c r="BO4" s="18"/>
      <c r="BP4" s="18"/>
      <c r="BQ4" s="18"/>
      <c r="BR4" s="18"/>
    </row>
    <row r="5" spans="1:70" ht="15.75" thickBot="1" x14ac:dyDescent="0.3">
      <c r="A5" s="109">
        <v>1</v>
      </c>
      <c r="B5" s="107">
        <v>54953</v>
      </c>
      <c r="C5" s="8"/>
      <c r="D5" s="9"/>
      <c r="E5" s="10"/>
      <c r="F5" s="15">
        <f>SUM(B5*101%)</f>
        <v>55502.53</v>
      </c>
      <c r="G5" s="1"/>
      <c r="H5" s="1"/>
      <c r="I5" s="1"/>
      <c r="J5" s="16"/>
      <c r="K5" s="1"/>
      <c r="L5" s="1"/>
      <c r="M5" s="1"/>
      <c r="N5" s="1"/>
      <c r="O5" s="1"/>
      <c r="P5" s="1"/>
      <c r="Q5" s="1"/>
      <c r="R5" s="2"/>
      <c r="S5" s="4"/>
      <c r="T5" s="4"/>
      <c r="U5" s="5"/>
      <c r="V5" s="2"/>
      <c r="W5" s="4"/>
      <c r="X5" s="4"/>
      <c r="Y5" s="5"/>
      <c r="Z5" s="2"/>
      <c r="AA5" s="4"/>
      <c r="AB5" s="4"/>
      <c r="AC5" s="5"/>
      <c r="AD5" s="2"/>
      <c r="AE5" s="4"/>
      <c r="AF5" s="4"/>
      <c r="AG5" s="5"/>
      <c r="AH5" s="17"/>
      <c r="AI5" s="18"/>
      <c r="AJ5" s="18"/>
      <c r="AK5" s="19"/>
      <c r="AT5" s="17"/>
      <c r="AU5" s="18"/>
      <c r="AV5" s="18"/>
      <c r="AW5" s="19"/>
      <c r="BN5" s="19"/>
      <c r="BO5" s="18"/>
      <c r="BP5" s="18"/>
      <c r="BQ5" s="18"/>
      <c r="BR5" s="18"/>
    </row>
    <row r="6" spans="1:70" ht="15.75" thickBot="1" x14ac:dyDescent="0.3">
      <c r="A6" s="109">
        <v>2</v>
      </c>
      <c r="B6" s="108">
        <v>56601</v>
      </c>
      <c r="C6" s="8"/>
      <c r="D6" s="9"/>
      <c r="E6" s="10"/>
      <c r="F6" s="20">
        <f t="shared" ref="F6:F14" si="0">SUM(B6*101%)</f>
        <v>57167.01</v>
      </c>
      <c r="G6" s="1"/>
      <c r="H6" s="1"/>
      <c r="I6" s="1"/>
      <c r="J6" s="16"/>
      <c r="K6" s="1"/>
      <c r="L6" s="1"/>
      <c r="M6" s="1"/>
      <c r="N6" s="1"/>
      <c r="O6" s="1"/>
      <c r="P6" s="1"/>
      <c r="Q6" s="1"/>
      <c r="R6" s="2"/>
      <c r="S6" s="4"/>
      <c r="T6" s="4"/>
      <c r="U6" s="5"/>
      <c r="V6" s="2"/>
      <c r="W6" s="4"/>
      <c r="X6" s="4"/>
      <c r="Y6" s="5"/>
      <c r="Z6" s="2"/>
      <c r="AA6" s="4"/>
      <c r="AB6" s="4"/>
      <c r="AC6" s="5"/>
      <c r="AD6" s="2"/>
      <c r="AE6" s="4"/>
      <c r="AF6" s="4"/>
      <c r="AG6" s="5"/>
      <c r="AH6" s="17"/>
      <c r="AI6" s="18"/>
      <c r="AJ6" s="18"/>
      <c r="AK6" s="19"/>
      <c r="AT6" s="17"/>
      <c r="AU6" s="18"/>
      <c r="AV6" s="18"/>
      <c r="AW6" s="19"/>
      <c r="BN6" s="19"/>
      <c r="BO6" s="18"/>
      <c r="BP6" s="18"/>
      <c r="BQ6" s="18"/>
      <c r="BR6" s="18"/>
    </row>
    <row r="7" spans="1:70" ht="15.75" thickBot="1" x14ac:dyDescent="0.3">
      <c r="A7" s="14">
        <v>3</v>
      </c>
      <c r="B7" s="15">
        <v>58300</v>
      </c>
      <c r="C7" s="8"/>
      <c r="D7" s="9"/>
      <c r="E7" s="9"/>
      <c r="F7" s="15">
        <f t="shared" si="0"/>
        <v>58883</v>
      </c>
      <c r="G7" s="1"/>
      <c r="H7" s="1"/>
      <c r="I7" s="1"/>
      <c r="J7" s="21" t="s">
        <v>12</v>
      </c>
      <c r="K7" s="1"/>
      <c r="L7" s="1"/>
      <c r="M7" s="1"/>
      <c r="N7" s="21" t="s">
        <v>12</v>
      </c>
      <c r="O7" s="1"/>
      <c r="P7" s="1"/>
      <c r="Q7" s="1"/>
      <c r="R7" s="22" t="s">
        <v>12</v>
      </c>
      <c r="S7" s="4"/>
      <c r="T7" s="4"/>
      <c r="U7" s="5"/>
      <c r="V7" s="22" t="s">
        <v>12</v>
      </c>
      <c r="W7" s="4"/>
      <c r="X7" s="4"/>
      <c r="Y7" s="5"/>
      <c r="Z7" s="22" t="s">
        <v>12</v>
      </c>
      <c r="AA7" s="4"/>
      <c r="AB7" s="4"/>
      <c r="AC7" s="5"/>
      <c r="AD7" s="22" t="s">
        <v>12</v>
      </c>
      <c r="AE7" s="4"/>
      <c r="AF7" s="4"/>
      <c r="AG7" s="5"/>
      <c r="AH7" s="22" t="s">
        <v>12</v>
      </c>
      <c r="AI7" s="4"/>
      <c r="AJ7" s="4"/>
      <c r="AK7" s="19"/>
      <c r="AL7" s="22" t="s">
        <v>12</v>
      </c>
      <c r="AM7" s="4"/>
      <c r="AN7" s="4"/>
      <c r="AP7" s="22" t="s">
        <v>12</v>
      </c>
      <c r="AQ7" s="4"/>
      <c r="AR7" s="4"/>
      <c r="AT7" s="22" t="s">
        <v>12</v>
      </c>
      <c r="AU7" s="18"/>
      <c r="AV7" s="18"/>
      <c r="AW7" s="19"/>
      <c r="AX7" s="128" t="s">
        <v>12</v>
      </c>
      <c r="AY7" s="138"/>
      <c r="AZ7" s="138"/>
      <c r="BA7" s="128" t="s">
        <v>12</v>
      </c>
      <c r="BB7" s="129"/>
      <c r="BC7" s="129"/>
      <c r="BD7" s="130"/>
      <c r="BN7" s="19"/>
      <c r="BO7" s="18"/>
      <c r="BP7" s="18"/>
      <c r="BQ7" s="18"/>
      <c r="BR7" s="18"/>
    </row>
    <row r="8" spans="1:70" ht="15.75" thickBot="1" x14ac:dyDescent="0.3">
      <c r="A8" s="14">
        <v>4</v>
      </c>
      <c r="B8" s="20">
        <v>60049</v>
      </c>
      <c r="C8" s="8"/>
      <c r="D8" s="9"/>
      <c r="E8" s="9"/>
      <c r="F8" s="20">
        <f t="shared" si="0"/>
        <v>60649.49</v>
      </c>
      <c r="G8" s="1"/>
      <c r="H8" s="1"/>
      <c r="I8" s="1"/>
      <c r="J8" s="20">
        <f>SUM(F8)</f>
        <v>60649.49</v>
      </c>
      <c r="K8" s="1"/>
      <c r="L8" s="1"/>
      <c r="M8" s="1"/>
      <c r="N8" s="20">
        <f t="shared" ref="N8:N15" si="1">SUM(J8*102%)</f>
        <v>61862.479800000001</v>
      </c>
      <c r="O8" s="1"/>
      <c r="P8" s="1"/>
      <c r="Q8" s="1"/>
      <c r="R8" s="23">
        <f>SUM(N8*101%)</f>
        <v>62481.104597999998</v>
      </c>
      <c r="S8" s="4"/>
      <c r="T8" s="4"/>
      <c r="U8" s="5"/>
      <c r="V8" s="23">
        <v>63168.396748577994</v>
      </c>
      <c r="W8" s="4"/>
      <c r="X8" s="4"/>
      <c r="Y8" s="5"/>
      <c r="Z8" s="23">
        <v>64242.259493303813</v>
      </c>
      <c r="AA8" s="4"/>
      <c r="AB8" s="4"/>
      <c r="AC8" s="24"/>
      <c r="AD8" s="23">
        <f>SUM(Z8)*102%</f>
        <v>65527.104683169891</v>
      </c>
      <c r="AE8" s="4"/>
      <c r="AF8" s="4"/>
      <c r="AG8" s="24"/>
      <c r="AH8" s="23">
        <f>SUM(AD8*1.018)</f>
        <v>66706.592567466956</v>
      </c>
      <c r="AI8" s="4"/>
      <c r="AJ8" s="4"/>
      <c r="AK8" s="19"/>
      <c r="AL8" s="23">
        <f>SUM(AD8*1.018)</f>
        <v>66706.592567466956</v>
      </c>
      <c r="AM8" s="4"/>
      <c r="AN8" s="4"/>
      <c r="AP8" s="23">
        <f>SUM(AL8-AH8)</f>
        <v>0</v>
      </c>
      <c r="AQ8" s="4"/>
      <c r="AR8" s="4"/>
      <c r="AT8" s="23">
        <f>SUM(AH8)*101.5%</f>
        <v>67707.191455978958</v>
      </c>
      <c r="AU8" s="18"/>
      <c r="AV8" s="18"/>
      <c r="AW8" s="19"/>
      <c r="AX8" s="79">
        <f t="shared" ref="AX8:AX15" si="2">SUM(AT8*1.03)</f>
        <v>69738.407199658322</v>
      </c>
      <c r="AY8" s="79">
        <f t="shared" ref="AY8:AY15" si="3">(ROUND(AX8,0)/100)*2</f>
        <v>1394.76</v>
      </c>
      <c r="AZ8" s="85">
        <f t="shared" ref="AZ8:AZ15" si="4">ROUND(AX8,0)+AY8</f>
        <v>71132.759999999995</v>
      </c>
      <c r="BA8" s="79">
        <f>SUM(AX8*1.02)</f>
        <v>71133.175343651485</v>
      </c>
      <c r="BB8" s="79">
        <f>(ROUND(BA8,0)/100)*2</f>
        <v>1422.66</v>
      </c>
      <c r="BC8" s="79">
        <f t="shared" ref="BC8:BC15" si="5">ROUND(BA8,0)+BB8</f>
        <v>72555.66</v>
      </c>
      <c r="BD8" s="123">
        <f>SUM(AX8*1.05)</f>
        <v>73225.327559641242</v>
      </c>
      <c r="BE8" s="80"/>
      <c r="BF8" s="80"/>
      <c r="BG8" s="80"/>
      <c r="BH8" s="80"/>
      <c r="BI8" s="80"/>
      <c r="BJ8" s="80"/>
      <c r="BK8" s="80"/>
      <c r="BL8" s="80"/>
      <c r="BM8" s="80"/>
      <c r="BN8" s="81"/>
      <c r="BO8" s="110"/>
      <c r="BP8" s="110"/>
      <c r="BQ8" s="110"/>
      <c r="BR8" s="110"/>
    </row>
    <row r="9" spans="1:70" ht="15.75" thickBot="1" x14ac:dyDescent="0.3">
      <c r="A9" s="14">
        <v>5</v>
      </c>
      <c r="B9" s="15">
        <v>61850</v>
      </c>
      <c r="C9" s="25"/>
      <c r="D9" s="9"/>
      <c r="E9" s="9"/>
      <c r="F9" s="15">
        <f t="shared" si="0"/>
        <v>62468.5</v>
      </c>
      <c r="G9" s="1"/>
      <c r="H9" s="1"/>
      <c r="I9" s="1"/>
      <c r="J9" s="15">
        <f>SUM(F9)</f>
        <v>62468.5</v>
      </c>
      <c r="K9" s="1"/>
      <c r="L9" s="1"/>
      <c r="M9" s="1"/>
      <c r="N9" s="15">
        <f t="shared" si="1"/>
        <v>63717.87</v>
      </c>
      <c r="O9" s="1"/>
      <c r="P9" s="1"/>
      <c r="Q9" s="1"/>
      <c r="R9" s="26">
        <f t="shared" ref="R9:T24" si="6">SUM(N9*101%)</f>
        <v>64355.048700000007</v>
      </c>
      <c r="S9" s="4"/>
      <c r="T9" s="4"/>
      <c r="U9" s="5"/>
      <c r="V9" s="26">
        <v>65062.954235700003</v>
      </c>
      <c r="W9" s="4"/>
      <c r="X9" s="4"/>
      <c r="Y9" s="5"/>
      <c r="Z9" s="26">
        <v>66169.024457706895</v>
      </c>
      <c r="AA9" s="4"/>
      <c r="AB9" s="4"/>
      <c r="AC9" s="5"/>
      <c r="AD9" s="26">
        <f t="shared" ref="AD9:AE20" si="7">SUM(Z9)*102%</f>
        <v>67492.404946861032</v>
      </c>
      <c r="AE9" s="4"/>
      <c r="AF9" s="4"/>
      <c r="AG9" s="5"/>
      <c r="AH9" s="26">
        <f>SUM(AD9*1.018)</f>
        <v>68707.268235904528</v>
      </c>
      <c r="AI9" s="4"/>
      <c r="AJ9" s="4"/>
      <c r="AK9" s="19"/>
      <c r="AL9" s="26">
        <f t="shared" ref="AL9:AN24" si="8">SUM(AD9*1.018)</f>
        <v>68707.268235904528</v>
      </c>
      <c r="AM9" s="4"/>
      <c r="AN9" s="4"/>
      <c r="AP9" s="23">
        <f>SUM(AL9-AH9)</f>
        <v>0</v>
      </c>
      <c r="AQ9" s="4"/>
      <c r="AR9" s="4"/>
      <c r="AT9" s="26">
        <f t="shared" ref="AT9:AT15" si="9">SUM(AH9)*101.5%</f>
        <v>69737.877259443092</v>
      </c>
      <c r="AU9" s="18"/>
      <c r="AV9" s="18"/>
      <c r="AW9" s="19"/>
      <c r="AX9" s="82">
        <f t="shared" si="2"/>
        <v>71830.013577226389</v>
      </c>
      <c r="AY9" s="83">
        <f t="shared" si="3"/>
        <v>1436.6</v>
      </c>
      <c r="AZ9" s="87">
        <f t="shared" si="4"/>
        <v>73266.600000000006</v>
      </c>
      <c r="BA9" s="113">
        <f t="shared" ref="BA9:BA15" si="10">SUM(AX9*1.02)</f>
        <v>73266.613848770925</v>
      </c>
      <c r="BB9" s="113">
        <f t="shared" ref="BB9:BB15" si="11">(ROUND(BA9,0)/100)*2</f>
        <v>1465.34</v>
      </c>
      <c r="BC9" s="113">
        <f t="shared" si="5"/>
        <v>74732.34</v>
      </c>
      <c r="BD9" s="127">
        <f t="shared" ref="BD9:BD15" si="12">SUM(AX9*1.05)</f>
        <v>75421.514256087714</v>
      </c>
      <c r="BE9" s="80"/>
      <c r="BF9" s="80"/>
      <c r="BG9" s="80"/>
      <c r="BH9" s="80"/>
      <c r="BI9" s="80"/>
      <c r="BJ9" s="80"/>
      <c r="BK9" s="80"/>
      <c r="BL9" s="80"/>
      <c r="BM9" s="80"/>
      <c r="BN9" s="81"/>
      <c r="BO9" s="110"/>
      <c r="BP9" s="110"/>
      <c r="BQ9" s="110"/>
      <c r="BR9" s="110"/>
    </row>
    <row r="10" spans="1:70" ht="15.75" thickBot="1" x14ac:dyDescent="0.3">
      <c r="A10" s="14">
        <v>6</v>
      </c>
      <c r="B10" s="20">
        <v>63706</v>
      </c>
      <c r="C10" s="21" t="s">
        <v>13</v>
      </c>
      <c r="D10" s="9"/>
      <c r="E10" s="9"/>
      <c r="F10" s="20">
        <f t="shared" si="0"/>
        <v>64343.06</v>
      </c>
      <c r="G10" s="21" t="s">
        <v>13</v>
      </c>
      <c r="H10" s="1"/>
      <c r="I10" s="1"/>
      <c r="J10" s="20">
        <f>SUM(F10)</f>
        <v>64343.06</v>
      </c>
      <c r="K10" s="1"/>
      <c r="L10" s="1"/>
      <c r="M10" s="1"/>
      <c r="N10" s="20">
        <f t="shared" si="1"/>
        <v>65629.921199999997</v>
      </c>
      <c r="O10" s="1"/>
      <c r="P10" s="1"/>
      <c r="Q10" s="1"/>
      <c r="R10" s="23">
        <f t="shared" si="6"/>
        <v>66286.220411999995</v>
      </c>
      <c r="S10" s="4"/>
      <c r="T10" s="4"/>
      <c r="U10" s="5"/>
      <c r="V10" s="23">
        <v>67015.368836531983</v>
      </c>
      <c r="W10" s="4"/>
      <c r="X10" s="4"/>
      <c r="Y10" s="5"/>
      <c r="Z10" s="23">
        <v>68154.630106753015</v>
      </c>
      <c r="AA10" s="4"/>
      <c r="AB10" s="4"/>
      <c r="AC10" s="5"/>
      <c r="AD10" s="23">
        <f t="shared" si="7"/>
        <v>69517.722708888075</v>
      </c>
      <c r="AE10" s="4"/>
      <c r="AF10" s="4"/>
      <c r="AG10" s="5"/>
      <c r="AH10" s="23">
        <f t="shared" ref="AH10:AJ25" si="13">SUM(AD10*1.018)</f>
        <v>70769.041717648055</v>
      </c>
      <c r="AI10" s="4"/>
      <c r="AJ10" s="4"/>
      <c r="AK10" s="19"/>
      <c r="AL10" s="23">
        <f t="shared" si="8"/>
        <v>70769.041717648055</v>
      </c>
      <c r="AM10" s="4"/>
      <c r="AN10" s="4"/>
      <c r="AP10" s="23">
        <f t="shared" ref="AP10:AR25" si="14">SUM(AL10-AH10)</f>
        <v>0</v>
      </c>
      <c r="AQ10" s="4"/>
      <c r="AR10" s="4"/>
      <c r="AT10" s="23">
        <f t="shared" si="9"/>
        <v>71830.577343412762</v>
      </c>
      <c r="AU10" s="18"/>
      <c r="AV10" s="18"/>
      <c r="AW10" s="19"/>
      <c r="AX10" s="79">
        <f t="shared" si="2"/>
        <v>73985.494663715144</v>
      </c>
      <c r="AY10" s="79">
        <f t="shared" si="3"/>
        <v>1479.7</v>
      </c>
      <c r="AZ10" s="85">
        <f t="shared" si="4"/>
        <v>75464.7</v>
      </c>
      <c r="BA10" s="79">
        <f t="shared" si="10"/>
        <v>75465.204556989454</v>
      </c>
      <c r="BB10" s="79">
        <f t="shared" si="11"/>
        <v>1509.3</v>
      </c>
      <c r="BC10" s="79">
        <f t="shared" si="5"/>
        <v>76974.3</v>
      </c>
      <c r="BD10" s="123">
        <f t="shared" si="12"/>
        <v>77684.769396900898</v>
      </c>
      <c r="BE10" s="80"/>
      <c r="BF10" s="80"/>
      <c r="BG10" s="80"/>
      <c r="BH10" s="80"/>
      <c r="BI10" s="80"/>
      <c r="BJ10" s="80"/>
      <c r="BK10" s="80"/>
      <c r="BL10" s="80"/>
      <c r="BM10" s="80"/>
      <c r="BN10" s="81"/>
      <c r="BO10" s="110"/>
      <c r="BP10" s="110"/>
      <c r="BQ10" s="110"/>
      <c r="BR10" s="110"/>
    </row>
    <row r="11" spans="1:70" ht="15.75" thickBot="1" x14ac:dyDescent="0.3">
      <c r="A11" s="14">
        <v>7</v>
      </c>
      <c r="B11" s="15">
        <v>65650</v>
      </c>
      <c r="C11" s="27">
        <v>65650</v>
      </c>
      <c r="D11" s="9"/>
      <c r="E11" s="9"/>
      <c r="F11" s="15">
        <f t="shared" si="0"/>
        <v>66306.5</v>
      </c>
      <c r="G11" s="27">
        <f>SUM(C11*101%)</f>
        <v>66306.5</v>
      </c>
      <c r="H11" s="1"/>
      <c r="I11" s="1"/>
      <c r="J11" s="15">
        <f>SUM(F11)</f>
        <v>66306.5</v>
      </c>
      <c r="K11" s="21" t="s">
        <v>13</v>
      </c>
      <c r="L11" s="1"/>
      <c r="M11" s="1"/>
      <c r="N11" s="15">
        <f t="shared" si="1"/>
        <v>67632.63</v>
      </c>
      <c r="O11" s="21" t="s">
        <v>13</v>
      </c>
      <c r="P11" s="1"/>
      <c r="Q11" s="1"/>
      <c r="R11" s="28">
        <f t="shared" si="6"/>
        <v>68308.956300000005</v>
      </c>
      <c r="S11" s="22" t="s">
        <v>13</v>
      </c>
      <c r="T11" s="4"/>
      <c r="U11" s="5"/>
      <c r="V11" s="28">
        <v>69060.354819300002</v>
      </c>
      <c r="W11" s="22" t="s">
        <v>13</v>
      </c>
      <c r="X11" s="4"/>
      <c r="Y11" s="5"/>
      <c r="Z11" s="28">
        <v>70234.380851228096</v>
      </c>
      <c r="AA11" s="22" t="s">
        <v>13</v>
      </c>
      <c r="AB11" s="4"/>
      <c r="AC11" s="5"/>
      <c r="AD11" s="28">
        <f t="shared" si="7"/>
        <v>71639.068468252663</v>
      </c>
      <c r="AE11" s="22" t="s">
        <v>13</v>
      </c>
      <c r="AF11" s="4"/>
      <c r="AG11" s="5"/>
      <c r="AH11" s="28">
        <f t="shared" si="13"/>
        <v>72928.571700681205</v>
      </c>
      <c r="AI11" s="22" t="s">
        <v>13</v>
      </c>
      <c r="AJ11" s="4"/>
      <c r="AK11" s="19"/>
      <c r="AL11" s="28">
        <f t="shared" si="8"/>
        <v>72928.571700681205</v>
      </c>
      <c r="AM11" s="22" t="s">
        <v>13</v>
      </c>
      <c r="AN11" s="4"/>
      <c r="AP11" s="23">
        <f t="shared" si="14"/>
        <v>0</v>
      </c>
      <c r="AQ11" s="22" t="s">
        <v>13</v>
      </c>
      <c r="AR11" s="4"/>
      <c r="AT11" s="28">
        <f t="shared" si="9"/>
        <v>74022.500276191422</v>
      </c>
      <c r="AU11" s="22" t="s">
        <v>13</v>
      </c>
      <c r="AV11" s="18"/>
      <c r="AW11" s="19"/>
      <c r="AX11" s="84">
        <f t="shared" si="2"/>
        <v>76243.175284477169</v>
      </c>
      <c r="AY11" s="83">
        <f t="shared" si="3"/>
        <v>1524.86</v>
      </c>
      <c r="AZ11" s="87">
        <f t="shared" si="4"/>
        <v>77767.86</v>
      </c>
      <c r="BA11" s="113">
        <f t="shared" si="10"/>
        <v>77768.038790166713</v>
      </c>
      <c r="BB11" s="113">
        <f t="shared" si="11"/>
        <v>1555.36</v>
      </c>
      <c r="BC11" s="113">
        <f t="shared" si="5"/>
        <v>79323.360000000001</v>
      </c>
      <c r="BD11" s="127">
        <f t="shared" si="12"/>
        <v>80055.334048701028</v>
      </c>
      <c r="BE11" s="138" t="s">
        <v>13</v>
      </c>
      <c r="BF11" s="138"/>
      <c r="BG11" s="139"/>
      <c r="BH11" s="146" t="s">
        <v>13</v>
      </c>
      <c r="BI11" s="147"/>
      <c r="BJ11" s="147"/>
      <c r="BK11" s="147"/>
      <c r="BL11" s="80"/>
      <c r="BM11" s="80"/>
      <c r="BN11" s="81"/>
      <c r="BO11" s="110"/>
      <c r="BP11" s="110"/>
      <c r="BQ11" s="110"/>
      <c r="BR11" s="110"/>
    </row>
    <row r="12" spans="1:70" ht="15.75" thickBot="1" x14ac:dyDescent="0.3">
      <c r="A12" s="14">
        <v>8</v>
      </c>
      <c r="B12" s="20">
        <v>67620</v>
      </c>
      <c r="C12" s="29">
        <v>67620</v>
      </c>
      <c r="D12" s="9"/>
      <c r="E12" s="9"/>
      <c r="F12" s="20">
        <f t="shared" si="0"/>
        <v>68296.2</v>
      </c>
      <c r="G12" s="29">
        <f t="shared" ref="G12:H26" si="15">SUM(C12*101%)</f>
        <v>68296.2</v>
      </c>
      <c r="H12" s="1"/>
      <c r="I12" s="1"/>
      <c r="J12" s="20">
        <f t="shared" ref="J12:J14" si="16">SUM(F12)</f>
        <v>68296.2</v>
      </c>
      <c r="K12" s="29">
        <f t="shared" ref="K12:K18" si="17">SUM(G12)</f>
        <v>68296.2</v>
      </c>
      <c r="L12" s="1"/>
      <c r="M12" s="1"/>
      <c r="N12" s="20">
        <f t="shared" si="1"/>
        <v>69662.123999999996</v>
      </c>
      <c r="O12" s="29">
        <f t="shared" ref="O12:P26" si="18">SUM(K12*102%)</f>
        <v>69662.123999999996</v>
      </c>
      <c r="P12" s="1"/>
      <c r="Q12" s="1"/>
      <c r="R12" s="30">
        <f t="shared" si="6"/>
        <v>70358.745240000004</v>
      </c>
      <c r="S12" s="31">
        <f>SUM(O12*101%)</f>
        <v>70358.745240000004</v>
      </c>
      <c r="T12" s="4"/>
      <c r="U12" s="5"/>
      <c r="V12" s="30">
        <v>71132.691437639995</v>
      </c>
      <c r="W12" s="31">
        <v>71132.691437639995</v>
      </c>
      <c r="X12" s="4"/>
      <c r="Y12" s="5"/>
      <c r="Z12" s="30">
        <v>72341.947192079868</v>
      </c>
      <c r="AA12" s="31">
        <v>72341.947192079868</v>
      </c>
      <c r="AB12" s="4"/>
      <c r="AC12" s="5"/>
      <c r="AD12" s="23">
        <f t="shared" si="7"/>
        <v>73788.786135921473</v>
      </c>
      <c r="AE12" s="31">
        <f>SUM(AA12)*102%</f>
        <v>73788.786135921473</v>
      </c>
      <c r="AF12" s="4"/>
      <c r="AG12" s="5"/>
      <c r="AH12" s="23">
        <f t="shared" si="13"/>
        <v>75116.984286368068</v>
      </c>
      <c r="AI12" s="31">
        <f>SUM(AE12*1.018)</f>
        <v>75116.984286368068</v>
      </c>
      <c r="AJ12" s="4"/>
      <c r="AK12" s="19"/>
      <c r="AL12" s="23">
        <f t="shared" si="8"/>
        <v>75116.984286368068</v>
      </c>
      <c r="AM12" s="31">
        <f>SUM(AE12*1.018)</f>
        <v>75116.984286368068</v>
      </c>
      <c r="AN12" s="4"/>
      <c r="AP12" s="23">
        <f t="shared" si="14"/>
        <v>0</v>
      </c>
      <c r="AQ12" s="31">
        <f>SUM(AM12-AI12)</f>
        <v>0</v>
      </c>
      <c r="AR12" s="4"/>
      <c r="AT12" s="23">
        <f t="shared" si="9"/>
        <v>76243.739050663586</v>
      </c>
      <c r="AU12" s="31">
        <f>SUM(AI12)*101.5%</f>
        <v>76243.739050663586</v>
      </c>
      <c r="AV12" s="18"/>
      <c r="AW12" s="19"/>
      <c r="AX12" s="79">
        <f t="shared" si="2"/>
        <v>78531.051222183494</v>
      </c>
      <c r="AY12" s="79">
        <f t="shared" si="3"/>
        <v>1570.62</v>
      </c>
      <c r="AZ12" s="85">
        <f t="shared" si="4"/>
        <v>80101.62</v>
      </c>
      <c r="BA12" s="79">
        <f t="shared" si="10"/>
        <v>80101.67224662716</v>
      </c>
      <c r="BB12" s="79">
        <f t="shared" si="11"/>
        <v>1602.04</v>
      </c>
      <c r="BC12" s="79">
        <f t="shared" si="5"/>
        <v>81704.039999999994</v>
      </c>
      <c r="BD12" s="123">
        <f t="shared" si="12"/>
        <v>82457.603783292667</v>
      </c>
      <c r="BE12" s="111">
        <f t="shared" ref="BE12:BE20" si="19">SUM(AU12*1.03)</f>
        <v>78531.051222183494</v>
      </c>
      <c r="BF12" s="86">
        <f t="shared" ref="BF12:BF20" si="20">(ROUND(BE12,0)/100)*2</f>
        <v>1570.62</v>
      </c>
      <c r="BG12" s="86">
        <f t="shared" ref="BG12:BG20" si="21">ROUND(BE12,0)+BF12</f>
        <v>80101.62</v>
      </c>
      <c r="BH12" s="120">
        <f>SUM(BE12*1.02)</f>
        <v>80101.67224662716</v>
      </c>
      <c r="BI12" s="120">
        <f>(ROUND(BH12,0)/100)*2</f>
        <v>1602.04</v>
      </c>
      <c r="BJ12" s="120">
        <f t="shared" ref="BJ12:BJ20" si="22">ROUND(BH12,0)+BI12</f>
        <v>81704.039999999994</v>
      </c>
      <c r="BK12" s="121">
        <f>SUM(BE12*1.05)</f>
        <v>82457.603783292667</v>
      </c>
      <c r="BL12" s="80"/>
      <c r="BM12" s="80"/>
      <c r="BN12" s="81"/>
      <c r="BO12" s="110"/>
      <c r="BP12" s="110"/>
      <c r="BQ12" s="110"/>
      <c r="BR12" s="110"/>
    </row>
    <row r="13" spans="1:70" ht="15.75" thickBot="1" x14ac:dyDescent="0.3">
      <c r="A13" s="14">
        <v>9</v>
      </c>
      <c r="B13" s="15">
        <v>69649</v>
      </c>
      <c r="C13" s="27">
        <v>69649</v>
      </c>
      <c r="D13" s="32"/>
      <c r="E13" s="9"/>
      <c r="F13" s="15">
        <f t="shared" si="0"/>
        <v>70345.490000000005</v>
      </c>
      <c r="G13" s="27">
        <f t="shared" si="15"/>
        <v>70345.490000000005</v>
      </c>
      <c r="H13" s="1"/>
      <c r="I13" s="1"/>
      <c r="J13" s="15">
        <f t="shared" si="16"/>
        <v>70345.490000000005</v>
      </c>
      <c r="K13" s="27">
        <f t="shared" si="17"/>
        <v>70345.490000000005</v>
      </c>
      <c r="L13" s="1"/>
      <c r="M13" s="1"/>
      <c r="N13" s="15">
        <f t="shared" si="1"/>
        <v>71752.399800000014</v>
      </c>
      <c r="O13" s="27">
        <f t="shared" si="18"/>
        <v>71752.399800000014</v>
      </c>
      <c r="P13" s="1"/>
      <c r="Q13" s="1"/>
      <c r="R13" s="28">
        <f t="shared" si="6"/>
        <v>72469.923798000018</v>
      </c>
      <c r="S13" s="33">
        <f t="shared" si="6"/>
        <v>72469.923798000018</v>
      </c>
      <c r="T13" s="4"/>
      <c r="U13" s="5"/>
      <c r="V13" s="28">
        <v>73267.092959778005</v>
      </c>
      <c r="W13" s="33">
        <v>73267.092959778005</v>
      </c>
      <c r="X13" s="4"/>
      <c r="Y13" s="5"/>
      <c r="Z13" s="28">
        <v>74512.633540094219</v>
      </c>
      <c r="AA13" s="33">
        <v>74512.633540094219</v>
      </c>
      <c r="AB13" s="4"/>
      <c r="AC13" s="5"/>
      <c r="AD13" s="28">
        <f t="shared" si="7"/>
        <v>76002.886210896104</v>
      </c>
      <c r="AE13" s="33">
        <f t="shared" si="7"/>
        <v>76002.886210896104</v>
      </c>
      <c r="AF13" s="4"/>
      <c r="AG13" s="5"/>
      <c r="AH13" s="28">
        <f t="shared" si="13"/>
        <v>77370.93816269224</v>
      </c>
      <c r="AI13" s="33">
        <f t="shared" si="13"/>
        <v>77370.93816269224</v>
      </c>
      <c r="AJ13" s="4"/>
      <c r="AK13" s="19"/>
      <c r="AL13" s="28">
        <f t="shared" si="8"/>
        <v>77370.93816269224</v>
      </c>
      <c r="AM13" s="33">
        <f t="shared" si="8"/>
        <v>77370.93816269224</v>
      </c>
      <c r="AN13" s="4"/>
      <c r="AP13" s="23">
        <f t="shared" si="14"/>
        <v>0</v>
      </c>
      <c r="AQ13" s="33">
        <f t="shared" si="14"/>
        <v>0</v>
      </c>
      <c r="AR13" s="4"/>
      <c r="AT13" s="28">
        <f t="shared" si="9"/>
        <v>78531.502235132619</v>
      </c>
      <c r="AU13" s="75">
        <f t="shared" ref="AU13:AU20" si="23">SUM(AI13)*101.5%</f>
        <v>78531.502235132619</v>
      </c>
      <c r="AV13" s="18"/>
      <c r="AW13" s="19"/>
      <c r="AX13" s="84">
        <f t="shared" si="2"/>
        <v>80887.4473021866</v>
      </c>
      <c r="AY13" s="83">
        <f t="shared" si="3"/>
        <v>1617.74</v>
      </c>
      <c r="AZ13" s="87">
        <f t="shared" si="4"/>
        <v>82504.740000000005</v>
      </c>
      <c r="BA13" s="113">
        <f t="shared" si="10"/>
        <v>82505.196248230335</v>
      </c>
      <c r="BB13" s="113">
        <f t="shared" si="11"/>
        <v>1650.1</v>
      </c>
      <c r="BC13" s="113">
        <f t="shared" si="5"/>
        <v>84155.1</v>
      </c>
      <c r="BD13" s="127">
        <f t="shared" si="12"/>
        <v>84931.819667295931</v>
      </c>
      <c r="BE13" s="112">
        <f t="shared" si="19"/>
        <v>80887.4473021866</v>
      </c>
      <c r="BF13" s="88">
        <f t="shared" si="20"/>
        <v>1617.74</v>
      </c>
      <c r="BG13" s="88">
        <f t="shared" si="21"/>
        <v>82504.740000000005</v>
      </c>
      <c r="BH13" s="88">
        <f t="shared" ref="BH13:BH20" si="24">SUM(BE13*1.02)</f>
        <v>82505.196248230335</v>
      </c>
      <c r="BI13" s="88">
        <f t="shared" ref="BI13:BI20" si="25">(ROUND(BH13,0)/100)*2</f>
        <v>1650.1</v>
      </c>
      <c r="BJ13" s="88">
        <f t="shared" si="22"/>
        <v>84155.1</v>
      </c>
      <c r="BK13" s="122">
        <f t="shared" ref="BK13:BK20" si="26">SUM(BE13*1.05)</f>
        <v>84931.819667295931</v>
      </c>
      <c r="BL13" s="80"/>
      <c r="BM13" s="80"/>
      <c r="BN13" s="81"/>
      <c r="BO13" s="110"/>
      <c r="BP13" s="110"/>
      <c r="BQ13" s="110"/>
      <c r="BR13" s="110"/>
    </row>
    <row r="14" spans="1:70" ht="15.75" thickBot="1" x14ac:dyDescent="0.3">
      <c r="A14" s="14">
        <v>10</v>
      </c>
      <c r="B14" s="20">
        <v>70700</v>
      </c>
      <c r="C14" s="29">
        <v>70700</v>
      </c>
      <c r="D14" s="32"/>
      <c r="E14" s="9"/>
      <c r="F14" s="20">
        <f t="shared" si="0"/>
        <v>71407</v>
      </c>
      <c r="G14" s="29">
        <f t="shared" si="15"/>
        <v>71407</v>
      </c>
      <c r="H14" s="1"/>
      <c r="I14" s="1"/>
      <c r="J14" s="20">
        <f t="shared" si="16"/>
        <v>71407</v>
      </c>
      <c r="K14" s="29">
        <f t="shared" si="17"/>
        <v>71407</v>
      </c>
      <c r="L14" s="1"/>
      <c r="M14" s="1"/>
      <c r="N14" s="20">
        <f t="shared" si="1"/>
        <v>72835.14</v>
      </c>
      <c r="O14" s="29">
        <f t="shared" si="18"/>
        <v>72835.14</v>
      </c>
      <c r="P14" s="1"/>
      <c r="Q14" s="1"/>
      <c r="R14" s="30">
        <f t="shared" si="6"/>
        <v>73563.491399999999</v>
      </c>
      <c r="S14" s="31">
        <f t="shared" si="6"/>
        <v>73563.491399999999</v>
      </c>
      <c r="T14" s="4"/>
      <c r="U14" s="5"/>
      <c r="V14" s="30">
        <v>74372.68980539999</v>
      </c>
      <c r="W14" s="31">
        <v>74372.68980539999</v>
      </c>
      <c r="X14" s="4"/>
      <c r="Y14" s="5"/>
      <c r="Z14" s="30">
        <v>75637.025532091779</v>
      </c>
      <c r="AA14" s="31">
        <v>75637.025532091779</v>
      </c>
      <c r="AB14" s="4"/>
      <c r="AC14" s="5"/>
      <c r="AD14" s="23">
        <f t="shared" si="7"/>
        <v>77149.766042733609</v>
      </c>
      <c r="AE14" s="31">
        <f t="shared" si="7"/>
        <v>77149.766042733609</v>
      </c>
      <c r="AF14" s="4"/>
      <c r="AG14" s="5"/>
      <c r="AH14" s="23">
        <f t="shared" si="13"/>
        <v>78538.46183150282</v>
      </c>
      <c r="AI14" s="31">
        <f t="shared" si="13"/>
        <v>78538.46183150282</v>
      </c>
      <c r="AJ14" s="4"/>
      <c r="AK14" s="19"/>
      <c r="AL14" s="23">
        <f t="shared" si="8"/>
        <v>78538.46183150282</v>
      </c>
      <c r="AM14" s="31">
        <f t="shared" si="8"/>
        <v>78538.46183150282</v>
      </c>
      <c r="AN14" s="4"/>
      <c r="AP14" s="23">
        <f t="shared" si="14"/>
        <v>0</v>
      </c>
      <c r="AQ14" s="31">
        <f t="shared" si="14"/>
        <v>0</v>
      </c>
      <c r="AR14" s="4"/>
      <c r="AT14" s="23">
        <f t="shared" si="9"/>
        <v>79716.538758975352</v>
      </c>
      <c r="AU14" s="31">
        <f t="shared" si="23"/>
        <v>79716.538758975352</v>
      </c>
      <c r="AV14" s="18"/>
      <c r="AW14" s="19"/>
      <c r="AX14" s="79">
        <f t="shared" si="2"/>
        <v>82108.03492174462</v>
      </c>
      <c r="AY14" s="79">
        <f t="shared" si="3"/>
        <v>1642.16</v>
      </c>
      <c r="AZ14" s="85">
        <f t="shared" si="4"/>
        <v>83750.16</v>
      </c>
      <c r="BA14" s="79">
        <f t="shared" si="10"/>
        <v>83750.195620179511</v>
      </c>
      <c r="BB14" s="79">
        <f t="shared" si="11"/>
        <v>1675</v>
      </c>
      <c r="BC14" s="79">
        <f t="shared" si="5"/>
        <v>85425</v>
      </c>
      <c r="BD14" s="123">
        <f t="shared" si="12"/>
        <v>86213.436667831862</v>
      </c>
      <c r="BE14" s="111">
        <f t="shared" si="19"/>
        <v>82108.03492174462</v>
      </c>
      <c r="BF14" s="86">
        <f t="shared" si="20"/>
        <v>1642.16</v>
      </c>
      <c r="BG14" s="86">
        <f t="shared" si="21"/>
        <v>83750.16</v>
      </c>
      <c r="BH14" s="120">
        <f t="shared" si="24"/>
        <v>83750.195620179511</v>
      </c>
      <c r="BI14" s="120">
        <f t="shared" si="25"/>
        <v>1675</v>
      </c>
      <c r="BJ14" s="120">
        <f t="shared" si="22"/>
        <v>85425</v>
      </c>
      <c r="BK14" s="121">
        <f t="shared" si="26"/>
        <v>86213.436667831862</v>
      </c>
      <c r="BL14" s="80"/>
      <c r="BM14" s="80"/>
      <c r="BN14" s="81"/>
      <c r="BO14" s="110"/>
      <c r="BP14" s="110"/>
      <c r="BQ14" s="110"/>
      <c r="BR14" s="110"/>
    </row>
    <row r="15" spans="1:70" ht="15.75" thickBot="1" x14ac:dyDescent="0.3">
      <c r="A15" s="14">
        <v>11</v>
      </c>
      <c r="B15" s="34"/>
      <c r="C15" s="35">
        <v>72821</v>
      </c>
      <c r="D15" s="21" t="s">
        <v>14</v>
      </c>
      <c r="E15" s="9"/>
      <c r="F15" s="1"/>
      <c r="G15" s="35">
        <f t="shared" si="15"/>
        <v>73549.210000000006</v>
      </c>
      <c r="H15" s="21" t="s">
        <v>14</v>
      </c>
      <c r="I15" s="1"/>
      <c r="J15" s="15">
        <f>SUM(G15)</f>
        <v>73549.210000000006</v>
      </c>
      <c r="K15" s="27">
        <f t="shared" si="17"/>
        <v>73549.210000000006</v>
      </c>
      <c r="L15" s="1"/>
      <c r="M15" s="1"/>
      <c r="N15" s="36">
        <f t="shared" si="1"/>
        <v>75020.194200000013</v>
      </c>
      <c r="O15" s="35">
        <f t="shared" si="18"/>
        <v>75020.194200000013</v>
      </c>
      <c r="P15" s="1"/>
      <c r="Q15" s="1"/>
      <c r="R15" s="28">
        <f t="shared" si="6"/>
        <v>75770.396142000012</v>
      </c>
      <c r="S15" s="33">
        <f t="shared" si="6"/>
        <v>75770.396142000012</v>
      </c>
      <c r="T15" s="4"/>
      <c r="U15" s="5"/>
      <c r="V15" s="28">
        <v>76603.870499562006</v>
      </c>
      <c r="W15" s="33">
        <v>76603.870499562006</v>
      </c>
      <c r="X15" s="4"/>
      <c r="Y15" s="5"/>
      <c r="Z15" s="28">
        <v>77906.136298054553</v>
      </c>
      <c r="AA15" s="33">
        <v>77906.136298054553</v>
      </c>
      <c r="AB15" s="4"/>
      <c r="AC15" s="5"/>
      <c r="AD15" s="28">
        <f t="shared" si="7"/>
        <v>79464.259024015642</v>
      </c>
      <c r="AE15" s="26">
        <f t="shared" si="7"/>
        <v>79464.259024015642</v>
      </c>
      <c r="AF15" s="4"/>
      <c r="AG15" s="5"/>
      <c r="AH15" s="28">
        <f t="shared" si="13"/>
        <v>80894.615686447927</v>
      </c>
      <c r="AI15" s="26">
        <f t="shared" si="13"/>
        <v>80894.615686447927</v>
      </c>
      <c r="AJ15" s="4"/>
      <c r="AK15" s="19"/>
      <c r="AL15" s="28">
        <f t="shared" si="8"/>
        <v>80894.615686447927</v>
      </c>
      <c r="AM15" s="26">
        <f t="shared" si="8"/>
        <v>80894.615686447927</v>
      </c>
      <c r="AN15" s="4"/>
      <c r="AP15" s="23">
        <f t="shared" si="14"/>
        <v>0</v>
      </c>
      <c r="AQ15" s="26">
        <f t="shared" si="14"/>
        <v>0</v>
      </c>
      <c r="AR15" s="4"/>
      <c r="AT15" s="28">
        <f t="shared" si="9"/>
        <v>82108.034921744635</v>
      </c>
      <c r="AU15" s="75">
        <f t="shared" si="23"/>
        <v>82108.034921744635</v>
      </c>
      <c r="AV15" s="18"/>
      <c r="AW15" s="19"/>
      <c r="AX15" s="84">
        <f t="shared" si="2"/>
        <v>84571.275969396971</v>
      </c>
      <c r="AY15" s="83">
        <f t="shared" si="3"/>
        <v>1691.42</v>
      </c>
      <c r="AZ15" s="87">
        <f t="shared" si="4"/>
        <v>86262.42</v>
      </c>
      <c r="BA15" s="113">
        <f t="shared" si="10"/>
        <v>86262.701488784907</v>
      </c>
      <c r="BB15" s="113">
        <f t="shared" si="11"/>
        <v>1725.26</v>
      </c>
      <c r="BC15" s="113">
        <f t="shared" si="5"/>
        <v>87988.26</v>
      </c>
      <c r="BD15" s="127">
        <f t="shared" si="12"/>
        <v>88799.839767866826</v>
      </c>
      <c r="BE15" s="112">
        <f t="shared" si="19"/>
        <v>84571.275969396971</v>
      </c>
      <c r="BF15" s="88">
        <f t="shared" si="20"/>
        <v>1691.42</v>
      </c>
      <c r="BG15" s="88">
        <f t="shared" si="21"/>
        <v>86262.42</v>
      </c>
      <c r="BH15" s="88">
        <f t="shared" si="24"/>
        <v>86262.701488784907</v>
      </c>
      <c r="BI15" s="88">
        <f t="shared" si="25"/>
        <v>1725.26</v>
      </c>
      <c r="BJ15" s="88">
        <f t="shared" si="22"/>
        <v>87988.26</v>
      </c>
      <c r="BK15" s="122">
        <f t="shared" si="26"/>
        <v>88799.839767866826</v>
      </c>
      <c r="BL15" s="80"/>
      <c r="BM15" s="80"/>
      <c r="BN15" s="81"/>
      <c r="BO15" s="110"/>
      <c r="BP15" s="110"/>
      <c r="BQ15" s="110"/>
      <c r="BR15" s="110"/>
    </row>
    <row r="16" spans="1:70" ht="15.75" thickBot="1" x14ac:dyDescent="0.3">
      <c r="A16" s="14">
        <v>12</v>
      </c>
      <c r="B16" s="34"/>
      <c r="C16" s="37">
        <v>75750</v>
      </c>
      <c r="D16" s="38">
        <v>75750</v>
      </c>
      <c r="E16" s="9"/>
      <c r="F16" s="1"/>
      <c r="G16" s="37">
        <f t="shared" si="15"/>
        <v>76507.5</v>
      </c>
      <c r="H16" s="38">
        <f>SUM(D16*101%)</f>
        <v>76507.5</v>
      </c>
      <c r="I16" s="1"/>
      <c r="J16" s="1"/>
      <c r="K16" s="39">
        <f t="shared" si="17"/>
        <v>76507.5</v>
      </c>
      <c r="L16" s="21" t="s">
        <v>14</v>
      </c>
      <c r="M16" s="1"/>
      <c r="N16" s="40"/>
      <c r="O16" s="37">
        <f t="shared" si="18"/>
        <v>78037.649999999994</v>
      </c>
      <c r="P16" s="21" t="s">
        <v>14</v>
      </c>
      <c r="Q16" s="1"/>
      <c r="R16" s="41"/>
      <c r="S16" s="31">
        <f t="shared" si="6"/>
        <v>78818.026499999993</v>
      </c>
      <c r="T16" s="22" t="s">
        <v>14</v>
      </c>
      <c r="U16" s="5"/>
      <c r="V16" s="41"/>
      <c r="W16" s="42">
        <v>79685.024791499978</v>
      </c>
      <c r="X16" s="22" t="s">
        <v>14</v>
      </c>
      <c r="Y16" s="5"/>
      <c r="Z16" s="41"/>
      <c r="AA16" s="42">
        <v>81039.670212955476</v>
      </c>
      <c r="AB16" s="22" t="s">
        <v>14</v>
      </c>
      <c r="AC16" s="5"/>
      <c r="AD16" s="41"/>
      <c r="AE16" s="43">
        <v>82661</v>
      </c>
      <c r="AF16" s="22" t="s">
        <v>14</v>
      </c>
      <c r="AG16" s="5"/>
      <c r="AH16" s="41"/>
      <c r="AI16" s="31">
        <v>84148.35196232445</v>
      </c>
      <c r="AJ16" s="22" t="s">
        <v>14</v>
      </c>
      <c r="AK16" s="19"/>
      <c r="AL16" s="41"/>
      <c r="AM16" s="31">
        <f t="shared" si="8"/>
        <v>84148.898000000001</v>
      </c>
      <c r="AN16" s="22" t="s">
        <v>14</v>
      </c>
      <c r="AP16" s="41"/>
      <c r="AQ16" s="31">
        <f t="shared" si="14"/>
        <v>0.54603767555090599</v>
      </c>
      <c r="AR16" s="22" t="s">
        <v>14</v>
      </c>
      <c r="AT16" s="17"/>
      <c r="AU16" s="31">
        <f t="shared" si="23"/>
        <v>85410.577241759311</v>
      </c>
      <c r="AV16" s="22" t="s">
        <v>14</v>
      </c>
      <c r="AW16" s="19"/>
      <c r="AX16" s="89"/>
      <c r="AY16" s="90"/>
      <c r="AZ16" s="80"/>
      <c r="BA16" s="80"/>
      <c r="BB16" s="80"/>
      <c r="BC16" s="80"/>
      <c r="BD16" s="80"/>
      <c r="BE16" s="86">
        <f t="shared" si="19"/>
        <v>87972.894559012086</v>
      </c>
      <c r="BF16" s="86">
        <f t="shared" si="20"/>
        <v>1759.46</v>
      </c>
      <c r="BG16" s="86">
        <f t="shared" si="21"/>
        <v>89732.46</v>
      </c>
      <c r="BH16" s="120">
        <f t="shared" si="24"/>
        <v>89732.352450192324</v>
      </c>
      <c r="BI16" s="120">
        <f t="shared" si="25"/>
        <v>1794.64</v>
      </c>
      <c r="BJ16" s="120">
        <f t="shared" si="22"/>
        <v>91526.64</v>
      </c>
      <c r="BK16" s="121">
        <f t="shared" si="26"/>
        <v>92371.539286962696</v>
      </c>
      <c r="BL16" s="138" t="s">
        <v>14</v>
      </c>
      <c r="BM16" s="138"/>
      <c r="BN16" s="139"/>
      <c r="BO16" s="128" t="s">
        <v>14</v>
      </c>
      <c r="BP16" s="129"/>
      <c r="BQ16" s="129"/>
      <c r="BR16" s="130"/>
    </row>
    <row r="17" spans="1:70" ht="15.75" thickBot="1" x14ac:dyDescent="0.3">
      <c r="A17" s="14">
        <v>13</v>
      </c>
      <c r="B17" s="34"/>
      <c r="C17" s="44">
        <v>78023</v>
      </c>
      <c r="D17" s="45">
        <v>78023</v>
      </c>
      <c r="E17" s="9"/>
      <c r="F17" s="1"/>
      <c r="G17" s="44">
        <f t="shared" si="15"/>
        <v>78803.23</v>
      </c>
      <c r="H17" s="45">
        <f t="shared" si="15"/>
        <v>78803.23</v>
      </c>
      <c r="I17" s="1"/>
      <c r="J17" s="1"/>
      <c r="K17" s="44">
        <f t="shared" si="17"/>
        <v>78803.23</v>
      </c>
      <c r="L17" s="45">
        <f t="shared" ref="L17:L26" si="27">SUM(H17)</f>
        <v>78803.23</v>
      </c>
      <c r="M17" s="1"/>
      <c r="N17" s="40"/>
      <c r="O17" s="44">
        <f t="shared" si="18"/>
        <v>80379.294599999994</v>
      </c>
      <c r="P17" s="45">
        <f t="shared" si="18"/>
        <v>80379.294599999994</v>
      </c>
      <c r="Q17" s="1"/>
      <c r="R17" s="41"/>
      <c r="S17" s="33">
        <f t="shared" si="6"/>
        <v>81183.087545999995</v>
      </c>
      <c r="T17" s="46">
        <f>SUM(P17*101%)</f>
        <v>81183.087545999995</v>
      </c>
      <c r="U17" s="5"/>
      <c r="V17" s="41"/>
      <c r="W17" s="47">
        <v>82076.101509005981</v>
      </c>
      <c r="X17" s="46">
        <v>82076.101509005981</v>
      </c>
      <c r="Y17" s="5"/>
      <c r="Z17" s="41"/>
      <c r="AA17" s="47">
        <v>83471.395234659081</v>
      </c>
      <c r="AB17" s="46">
        <v>83471.395234659081</v>
      </c>
      <c r="AC17" s="5"/>
      <c r="AD17" s="41"/>
      <c r="AE17" s="48">
        <v>85140</v>
      </c>
      <c r="AF17" s="49">
        <v>85140</v>
      </c>
      <c r="AG17" s="5"/>
      <c r="AH17" s="41"/>
      <c r="AI17" s="47">
        <v>86673.3579558606</v>
      </c>
      <c r="AJ17" s="46">
        <v>86673.3579558606</v>
      </c>
      <c r="AK17" s="19"/>
      <c r="AL17" s="41"/>
      <c r="AM17" s="47">
        <f t="shared" si="8"/>
        <v>86672.52</v>
      </c>
      <c r="AN17" s="46">
        <f>SUM(AF17*1.018)</f>
        <v>86672.52</v>
      </c>
      <c r="AP17" s="41"/>
      <c r="AQ17" s="47">
        <f t="shared" si="14"/>
        <v>-0.8379558605956845</v>
      </c>
      <c r="AR17" s="46">
        <f>SUM(AN17-AJ17)</f>
        <v>-0.8379558605956845</v>
      </c>
      <c r="AT17" s="17"/>
      <c r="AU17" s="76">
        <f t="shared" si="23"/>
        <v>87973.458325198502</v>
      </c>
      <c r="AV17" s="46">
        <f>SUM(AJ17)*101.5%</f>
        <v>87973.458325198502</v>
      </c>
      <c r="AW17" s="19"/>
      <c r="AX17" s="91"/>
      <c r="AY17" s="80"/>
      <c r="AZ17" s="80"/>
      <c r="BA17" s="80"/>
      <c r="BB17" s="80"/>
      <c r="BC17" s="80"/>
      <c r="BD17" s="80"/>
      <c r="BE17" s="92">
        <f t="shared" si="19"/>
        <v>90612.662074954453</v>
      </c>
      <c r="BF17" s="88">
        <f t="shared" si="20"/>
        <v>1812.26</v>
      </c>
      <c r="BG17" s="88">
        <f t="shared" si="21"/>
        <v>92425.26</v>
      </c>
      <c r="BH17" s="88">
        <f t="shared" si="24"/>
        <v>92424.915316453538</v>
      </c>
      <c r="BI17" s="88">
        <f t="shared" si="25"/>
        <v>1848.5</v>
      </c>
      <c r="BJ17" s="88">
        <f t="shared" si="22"/>
        <v>94273.5</v>
      </c>
      <c r="BK17" s="122">
        <f t="shared" si="26"/>
        <v>95143.295178702174</v>
      </c>
      <c r="BL17" s="94">
        <f t="shared" ref="BL17:BL26" si="28">SUM(AV17*1.03)</f>
        <v>90612.662074954453</v>
      </c>
      <c r="BM17" s="94">
        <f t="shared" ref="BM17:BM26" si="29">(ROUND(BL17,0)/100)*2</f>
        <v>1812.26</v>
      </c>
      <c r="BN17" s="93">
        <f t="shared" ref="BN17:BN26" si="30">ROUND(BL17,0)+BM17</f>
        <v>92425.26</v>
      </c>
      <c r="BO17" s="125">
        <f>SUM(BL17*1.02)</f>
        <v>92424.915316453538</v>
      </c>
      <c r="BP17" s="125">
        <f>(ROUND(BO17,0)/100)*2</f>
        <v>1848.5</v>
      </c>
      <c r="BQ17" s="125">
        <f t="shared" ref="BQ17:BQ26" si="31">ROUND(BO17,0)+BP17</f>
        <v>94273.5</v>
      </c>
      <c r="BR17" s="124">
        <f>SUM(BL17*1.05)</f>
        <v>95143.295178702174</v>
      </c>
    </row>
    <row r="18" spans="1:70" ht="15.75" thickBot="1" x14ac:dyDescent="0.3">
      <c r="A18" s="14">
        <v>14</v>
      </c>
      <c r="B18" s="34"/>
      <c r="C18" s="37">
        <v>80364</v>
      </c>
      <c r="D18" s="38">
        <v>80364</v>
      </c>
      <c r="E18" s="9"/>
      <c r="F18" s="1"/>
      <c r="G18" s="37">
        <f t="shared" si="15"/>
        <v>81167.64</v>
      </c>
      <c r="H18" s="38">
        <f t="shared" si="15"/>
        <v>81167.64</v>
      </c>
      <c r="I18" s="1"/>
      <c r="J18" s="1"/>
      <c r="K18" s="39">
        <f t="shared" si="17"/>
        <v>81167.64</v>
      </c>
      <c r="L18" s="38">
        <f t="shared" si="27"/>
        <v>81167.64</v>
      </c>
      <c r="M18" s="1"/>
      <c r="N18" s="40"/>
      <c r="O18" s="37">
        <f t="shared" si="18"/>
        <v>82790.992800000007</v>
      </c>
      <c r="P18" s="38">
        <f t="shared" si="18"/>
        <v>82790.992800000007</v>
      </c>
      <c r="Q18" s="1"/>
      <c r="R18" s="41"/>
      <c r="S18" s="31">
        <f t="shared" si="6"/>
        <v>83618.902728000001</v>
      </c>
      <c r="T18" s="50">
        <f t="shared" si="6"/>
        <v>83618.902728000001</v>
      </c>
      <c r="U18" s="5"/>
      <c r="V18" s="41"/>
      <c r="W18" s="42">
        <v>84538.710658007985</v>
      </c>
      <c r="X18" s="50">
        <v>84538.710658007985</v>
      </c>
      <c r="Y18" s="5"/>
      <c r="Z18" s="41"/>
      <c r="AA18" s="42">
        <v>85975.868739194106</v>
      </c>
      <c r="AB18" s="50">
        <v>85975.868739194106</v>
      </c>
      <c r="AC18" s="5"/>
      <c r="AD18" s="41"/>
      <c r="AE18" s="43">
        <v>87696</v>
      </c>
      <c r="AF18" s="51">
        <v>87696</v>
      </c>
      <c r="AG18" s="5"/>
      <c r="AH18" s="41"/>
      <c r="AI18" s="31">
        <v>89273.903064029597</v>
      </c>
      <c r="AJ18" s="50">
        <v>89273.903064029597</v>
      </c>
      <c r="AK18" s="19"/>
      <c r="AL18" s="41"/>
      <c r="AM18" s="31">
        <f t="shared" si="8"/>
        <v>89274.528000000006</v>
      </c>
      <c r="AN18" s="50">
        <f t="shared" si="8"/>
        <v>89274.528000000006</v>
      </c>
      <c r="AP18" s="41"/>
      <c r="AQ18" s="31">
        <f t="shared" si="14"/>
        <v>0.62493597040884197</v>
      </c>
      <c r="AR18" s="50">
        <f t="shared" si="14"/>
        <v>0.62493597040884197</v>
      </c>
      <c r="AT18" s="17"/>
      <c r="AU18" s="31">
        <f t="shared" si="23"/>
        <v>90613.011609990033</v>
      </c>
      <c r="AV18" s="50">
        <f t="shared" ref="AV18:AV26" si="32">SUM(AJ18)*101.5%</f>
        <v>90613.011609990033</v>
      </c>
      <c r="AW18" s="19"/>
      <c r="AX18" s="91"/>
      <c r="AY18" s="80"/>
      <c r="AZ18" s="80"/>
      <c r="BA18" s="80"/>
      <c r="BB18" s="80"/>
      <c r="BC18" s="80"/>
      <c r="BD18" s="80"/>
      <c r="BE18" s="86">
        <f t="shared" si="19"/>
        <v>93331.401958289731</v>
      </c>
      <c r="BF18" s="86">
        <f t="shared" si="20"/>
        <v>1866.62</v>
      </c>
      <c r="BG18" s="86">
        <f t="shared" si="21"/>
        <v>95197.62</v>
      </c>
      <c r="BH18" s="120">
        <f t="shared" si="24"/>
        <v>95198.029997455524</v>
      </c>
      <c r="BI18" s="120">
        <f t="shared" si="25"/>
        <v>1903.96</v>
      </c>
      <c r="BJ18" s="120">
        <f t="shared" si="22"/>
        <v>97101.96</v>
      </c>
      <c r="BK18" s="121">
        <f t="shared" si="26"/>
        <v>97997.97205620422</v>
      </c>
      <c r="BL18" s="114">
        <f t="shared" si="28"/>
        <v>93331.401958289731</v>
      </c>
      <c r="BM18" s="95">
        <f t="shared" si="29"/>
        <v>1866.62</v>
      </c>
      <c r="BN18" s="96">
        <f t="shared" si="30"/>
        <v>95197.62</v>
      </c>
      <c r="BO18" s="116">
        <f t="shared" ref="BO18:BO26" si="33">SUM(BL18*1.02)</f>
        <v>95198.029997455524</v>
      </c>
      <c r="BP18" s="116">
        <f t="shared" ref="BP18:BP26" si="34">(ROUND(BO18,0)/100)*2</f>
        <v>1903.96</v>
      </c>
      <c r="BQ18" s="116">
        <f t="shared" si="31"/>
        <v>97101.96</v>
      </c>
      <c r="BR18" s="126">
        <f t="shared" ref="BR18:BR26" si="35">SUM(BL18*1.05)</f>
        <v>97997.97205620422</v>
      </c>
    </row>
    <row r="19" spans="1:70" ht="15.75" thickBot="1" x14ac:dyDescent="0.3">
      <c r="A19" s="14">
        <v>15</v>
      </c>
      <c r="B19" s="34"/>
      <c r="C19" s="44">
        <v>82775</v>
      </c>
      <c r="D19" s="45">
        <v>82775</v>
      </c>
      <c r="E19" s="9"/>
      <c r="F19" s="1"/>
      <c r="G19" s="44">
        <f t="shared" si="15"/>
        <v>83602.75</v>
      </c>
      <c r="H19" s="45">
        <f t="shared" si="15"/>
        <v>83602.75</v>
      </c>
      <c r="I19" s="1"/>
      <c r="J19" s="1"/>
      <c r="K19" s="44">
        <f>SUM(G19)</f>
        <v>83602.75</v>
      </c>
      <c r="L19" s="45">
        <f t="shared" si="27"/>
        <v>83602.75</v>
      </c>
      <c r="M19" s="1"/>
      <c r="N19" s="40"/>
      <c r="O19" s="44">
        <f t="shared" si="18"/>
        <v>85274.805000000008</v>
      </c>
      <c r="P19" s="45">
        <f t="shared" si="18"/>
        <v>85274.805000000008</v>
      </c>
      <c r="Q19" s="1"/>
      <c r="R19" s="41"/>
      <c r="S19" s="33">
        <f t="shared" si="6"/>
        <v>86127.553050000002</v>
      </c>
      <c r="T19" s="46">
        <f t="shared" si="6"/>
        <v>86127.553050000002</v>
      </c>
      <c r="U19" s="5"/>
      <c r="V19" s="41"/>
      <c r="W19" s="47">
        <v>87074.956133549989</v>
      </c>
      <c r="X19" s="46">
        <v>87074.956133549989</v>
      </c>
      <c r="Y19" s="5"/>
      <c r="Z19" s="41"/>
      <c r="AA19" s="47">
        <v>88555.230387820324</v>
      </c>
      <c r="AB19" s="46">
        <v>88555.230387820324</v>
      </c>
      <c r="AC19" s="5"/>
      <c r="AD19" s="41"/>
      <c r="AE19" s="48">
        <f t="shared" si="7"/>
        <v>90326.334995576733</v>
      </c>
      <c r="AF19" s="49">
        <f t="shared" ref="AF19:AF26" si="36">SUM(AB19)*102%</f>
        <v>90326.334995576733</v>
      </c>
      <c r="AG19" s="5"/>
      <c r="AH19" s="41"/>
      <c r="AI19" s="47">
        <f t="shared" si="13"/>
        <v>91952.209025497112</v>
      </c>
      <c r="AJ19" s="46">
        <f t="shared" si="13"/>
        <v>91952.209025497112</v>
      </c>
      <c r="AK19" s="19"/>
      <c r="AL19" s="41"/>
      <c r="AM19" s="47">
        <f t="shared" si="8"/>
        <v>91952.209025497112</v>
      </c>
      <c r="AN19" s="46">
        <f t="shared" si="8"/>
        <v>91952.209025497112</v>
      </c>
      <c r="AP19" s="41"/>
      <c r="AQ19" s="47">
        <f t="shared" si="14"/>
        <v>0</v>
      </c>
      <c r="AR19" s="46">
        <f t="shared" si="14"/>
        <v>0</v>
      </c>
      <c r="AT19" s="17"/>
      <c r="AU19" s="76">
        <f t="shared" si="23"/>
        <v>93331.492160879556</v>
      </c>
      <c r="AV19" s="46">
        <f t="shared" si="32"/>
        <v>93331.492160879556</v>
      </c>
      <c r="AW19" s="19"/>
      <c r="AX19" s="91"/>
      <c r="AY19" s="80"/>
      <c r="AZ19" s="80"/>
      <c r="BA19" s="80"/>
      <c r="BB19" s="80"/>
      <c r="BC19" s="80"/>
      <c r="BD19" s="80"/>
      <c r="BE19" s="92">
        <f t="shared" si="19"/>
        <v>96131.436925705944</v>
      </c>
      <c r="BF19" s="88">
        <f t="shared" si="20"/>
        <v>1922.62</v>
      </c>
      <c r="BG19" s="88">
        <f t="shared" si="21"/>
        <v>98053.62</v>
      </c>
      <c r="BH19" s="88">
        <f t="shared" si="24"/>
        <v>98054.065664220063</v>
      </c>
      <c r="BI19" s="88">
        <f t="shared" si="25"/>
        <v>1961.08</v>
      </c>
      <c r="BJ19" s="88">
        <f t="shared" si="22"/>
        <v>100015.08</v>
      </c>
      <c r="BK19" s="122">
        <f t="shared" si="26"/>
        <v>100938.00877199124</v>
      </c>
      <c r="BL19" s="94">
        <f t="shared" si="28"/>
        <v>96131.436925705944</v>
      </c>
      <c r="BM19" s="94">
        <f t="shared" si="29"/>
        <v>1922.62</v>
      </c>
      <c r="BN19" s="93">
        <f t="shared" si="30"/>
        <v>98053.62</v>
      </c>
      <c r="BO19" s="125">
        <f t="shared" si="33"/>
        <v>98054.065664220063</v>
      </c>
      <c r="BP19" s="125">
        <f t="shared" si="34"/>
        <v>1961.08</v>
      </c>
      <c r="BQ19" s="125">
        <f t="shared" si="31"/>
        <v>100015.08</v>
      </c>
      <c r="BR19" s="124">
        <f t="shared" si="35"/>
        <v>100938.00877199124</v>
      </c>
    </row>
    <row r="20" spans="1:70" ht="15.75" thickBot="1" x14ac:dyDescent="0.3">
      <c r="A20" s="14">
        <v>16</v>
      </c>
      <c r="B20" s="34"/>
      <c r="C20" s="37">
        <v>85850</v>
      </c>
      <c r="D20" s="38">
        <v>85850</v>
      </c>
      <c r="E20" s="140" t="s">
        <v>15</v>
      </c>
      <c r="F20" s="1"/>
      <c r="G20" s="37">
        <f t="shared" si="15"/>
        <v>86708.5</v>
      </c>
      <c r="H20" s="38">
        <f t="shared" si="15"/>
        <v>86708.5</v>
      </c>
      <c r="I20" s="140" t="s">
        <v>15</v>
      </c>
      <c r="J20" s="1"/>
      <c r="K20" s="37">
        <f>SUM(G20)</f>
        <v>86708.5</v>
      </c>
      <c r="L20" s="38">
        <f t="shared" si="27"/>
        <v>86708.5</v>
      </c>
      <c r="M20" s="1"/>
      <c r="N20" s="40"/>
      <c r="O20" s="37">
        <f t="shared" si="18"/>
        <v>88442.67</v>
      </c>
      <c r="P20" s="38">
        <f t="shared" si="18"/>
        <v>88442.67</v>
      </c>
      <c r="Q20" s="1"/>
      <c r="R20" s="41"/>
      <c r="S20" s="31">
        <f t="shared" si="6"/>
        <v>89327.096699999995</v>
      </c>
      <c r="T20" s="50">
        <f t="shared" si="6"/>
        <v>89327.096699999995</v>
      </c>
      <c r="U20" s="5"/>
      <c r="V20" s="41"/>
      <c r="W20" s="42">
        <v>90309.694763699983</v>
      </c>
      <c r="X20" s="50">
        <v>90309.694763699983</v>
      </c>
      <c r="Y20" s="5"/>
      <c r="Z20" s="41"/>
      <c r="AA20" s="42">
        <v>91844.959574682871</v>
      </c>
      <c r="AB20" s="50">
        <v>91844.959574682871</v>
      </c>
      <c r="AC20" s="5"/>
      <c r="AD20" s="41"/>
      <c r="AE20" s="43">
        <f t="shared" si="7"/>
        <v>93681.858766176534</v>
      </c>
      <c r="AF20" s="51">
        <f t="shared" si="36"/>
        <v>93681.858766176534</v>
      </c>
      <c r="AG20" s="5"/>
      <c r="AH20" s="41"/>
      <c r="AI20" s="31">
        <f t="shared" si="13"/>
        <v>95368.13222396771</v>
      </c>
      <c r="AJ20" s="50">
        <f t="shared" si="13"/>
        <v>95368.13222396771</v>
      </c>
      <c r="AK20" s="19"/>
      <c r="AL20" s="41"/>
      <c r="AM20" s="31">
        <f t="shared" si="8"/>
        <v>95368.13222396771</v>
      </c>
      <c r="AN20" s="50">
        <f t="shared" si="8"/>
        <v>95368.13222396771</v>
      </c>
      <c r="AP20" s="41"/>
      <c r="AQ20" s="31">
        <f t="shared" si="14"/>
        <v>0</v>
      </c>
      <c r="AR20" s="50">
        <f t="shared" si="14"/>
        <v>0</v>
      </c>
      <c r="AT20" s="17"/>
      <c r="AU20" s="31">
        <f t="shared" si="23"/>
        <v>96798.654207327214</v>
      </c>
      <c r="AV20" s="50">
        <f t="shared" si="32"/>
        <v>96798.654207327214</v>
      </c>
      <c r="AW20" s="19"/>
      <c r="AX20" s="91"/>
      <c r="AY20" s="80"/>
      <c r="AZ20" s="80"/>
      <c r="BA20" s="80"/>
      <c r="BB20" s="80"/>
      <c r="BC20" s="80"/>
      <c r="BD20" s="80"/>
      <c r="BE20" s="86">
        <f t="shared" si="19"/>
        <v>99702.613833547031</v>
      </c>
      <c r="BF20" s="86">
        <f t="shared" si="20"/>
        <v>1994.06</v>
      </c>
      <c r="BG20" s="86">
        <f t="shared" si="21"/>
        <v>101697.06</v>
      </c>
      <c r="BH20" s="120">
        <f t="shared" si="24"/>
        <v>101696.66611021798</v>
      </c>
      <c r="BI20" s="120">
        <f t="shared" si="25"/>
        <v>2033.94</v>
      </c>
      <c r="BJ20" s="120">
        <f t="shared" si="22"/>
        <v>103730.94</v>
      </c>
      <c r="BK20" s="121">
        <f t="shared" si="26"/>
        <v>104687.74452522439</v>
      </c>
      <c r="BL20" s="115">
        <f t="shared" si="28"/>
        <v>99702.613833547031</v>
      </c>
      <c r="BM20" s="115">
        <f t="shared" si="29"/>
        <v>1994.06</v>
      </c>
      <c r="BN20" s="116">
        <f t="shared" si="30"/>
        <v>101697.06</v>
      </c>
      <c r="BO20" s="116">
        <f t="shared" si="33"/>
        <v>101696.66611021798</v>
      </c>
      <c r="BP20" s="116">
        <f t="shared" si="34"/>
        <v>2033.94</v>
      </c>
      <c r="BQ20" s="116">
        <f t="shared" si="31"/>
        <v>103730.94</v>
      </c>
      <c r="BR20" s="126">
        <f t="shared" si="35"/>
        <v>104687.74452522439</v>
      </c>
    </row>
    <row r="21" spans="1:70" ht="15.75" thickBot="1" x14ac:dyDescent="0.3">
      <c r="A21" s="14">
        <v>17</v>
      </c>
      <c r="B21" s="34"/>
      <c r="C21" s="32"/>
      <c r="D21" s="52">
        <v>88426</v>
      </c>
      <c r="E21" s="144"/>
      <c r="F21" s="1"/>
      <c r="G21" s="1"/>
      <c r="H21" s="53">
        <f t="shared" si="15"/>
        <v>89310.26</v>
      </c>
      <c r="I21" s="145"/>
      <c r="J21" s="1"/>
      <c r="K21" s="1"/>
      <c r="L21" s="53">
        <f t="shared" si="27"/>
        <v>89310.26</v>
      </c>
      <c r="M21" s="1"/>
      <c r="N21" s="40"/>
      <c r="O21" s="1"/>
      <c r="P21" s="53">
        <f t="shared" si="18"/>
        <v>91096.465199999991</v>
      </c>
      <c r="Q21" s="1"/>
      <c r="R21" s="41"/>
      <c r="S21" s="4"/>
      <c r="T21" s="46">
        <f t="shared" si="6"/>
        <v>92007.429851999987</v>
      </c>
      <c r="U21" s="5"/>
      <c r="V21" s="41"/>
      <c r="W21" s="4"/>
      <c r="X21" s="46">
        <v>93019.511580371982</v>
      </c>
      <c r="Y21" s="5"/>
      <c r="Z21" s="41"/>
      <c r="AA21" s="4"/>
      <c r="AB21" s="46">
        <v>94600.843277238295</v>
      </c>
      <c r="AC21" s="5"/>
      <c r="AD21" s="41"/>
      <c r="AE21" s="54"/>
      <c r="AF21" s="49">
        <f t="shared" si="36"/>
        <v>96492.860142783058</v>
      </c>
      <c r="AG21" s="5"/>
      <c r="AH21" s="41"/>
      <c r="AI21" s="4"/>
      <c r="AJ21" s="46">
        <f t="shared" si="13"/>
        <v>98229.731625353161</v>
      </c>
      <c r="AK21" s="19"/>
      <c r="AL21" s="41"/>
      <c r="AM21" s="4"/>
      <c r="AN21" s="46">
        <f t="shared" si="8"/>
        <v>98229.731625353161</v>
      </c>
      <c r="AP21" s="41"/>
      <c r="AQ21" s="4"/>
      <c r="AR21" s="46">
        <f t="shared" si="14"/>
        <v>0</v>
      </c>
      <c r="AT21" s="17"/>
      <c r="AU21" s="18"/>
      <c r="AV21" s="46">
        <f t="shared" si="32"/>
        <v>99703.177599733448</v>
      </c>
      <c r="AW21" s="19"/>
      <c r="AX21" s="91"/>
      <c r="AY21" s="80"/>
      <c r="AZ21" s="80"/>
      <c r="BA21" s="80"/>
      <c r="BB21" s="80"/>
      <c r="BC21" s="80"/>
      <c r="BD21" s="80"/>
      <c r="BE21" s="80"/>
      <c r="BF21" s="80"/>
      <c r="BG21" s="80"/>
      <c r="BH21" s="80"/>
      <c r="BI21" s="80"/>
      <c r="BJ21" s="80"/>
      <c r="BK21" s="80"/>
      <c r="BL21" s="93">
        <f t="shared" si="28"/>
        <v>102694.27292772545</v>
      </c>
      <c r="BM21" s="94">
        <f t="shared" si="29"/>
        <v>2053.88</v>
      </c>
      <c r="BN21" s="93">
        <f t="shared" si="30"/>
        <v>104747.88</v>
      </c>
      <c r="BO21" s="125">
        <f t="shared" si="33"/>
        <v>104748.15838627996</v>
      </c>
      <c r="BP21" s="125">
        <f t="shared" si="34"/>
        <v>2094.96</v>
      </c>
      <c r="BQ21" s="125">
        <f t="shared" si="31"/>
        <v>106842.96</v>
      </c>
      <c r="BR21" s="124">
        <f t="shared" si="35"/>
        <v>107828.98657411174</v>
      </c>
    </row>
    <row r="22" spans="1:70" ht="15.75" thickBot="1" x14ac:dyDescent="0.3">
      <c r="A22" s="14">
        <v>18</v>
      </c>
      <c r="B22" s="34"/>
      <c r="C22" s="32"/>
      <c r="D22" s="55">
        <v>90900</v>
      </c>
      <c r="E22" s="56">
        <v>90900</v>
      </c>
      <c r="F22" s="1"/>
      <c r="G22" s="1"/>
      <c r="H22" s="55">
        <f t="shared" si="15"/>
        <v>91809</v>
      </c>
      <c r="I22" s="56">
        <f>SUM(E22*101%)</f>
        <v>91809</v>
      </c>
      <c r="J22" s="1"/>
      <c r="K22" s="1"/>
      <c r="L22" s="57">
        <f t="shared" si="27"/>
        <v>91809</v>
      </c>
      <c r="M22" s="1"/>
      <c r="N22" s="40"/>
      <c r="O22" s="1"/>
      <c r="P22" s="55">
        <f t="shared" si="18"/>
        <v>93645.180000000008</v>
      </c>
      <c r="Q22" s="1"/>
      <c r="R22" s="41"/>
      <c r="S22" s="4"/>
      <c r="T22" s="50">
        <f t="shared" si="6"/>
        <v>94581.631800000003</v>
      </c>
      <c r="U22" s="58"/>
      <c r="V22" s="41"/>
      <c r="W22" s="4"/>
      <c r="X22" s="50">
        <v>95622.0297498</v>
      </c>
      <c r="Y22" s="58"/>
      <c r="Z22" s="41"/>
      <c r="AA22" s="4"/>
      <c r="AB22" s="50">
        <v>97247.604255546597</v>
      </c>
      <c r="AC22" s="58"/>
      <c r="AD22" s="41"/>
      <c r="AE22" s="54"/>
      <c r="AF22" s="51">
        <f t="shared" si="36"/>
        <v>99192.556340657524</v>
      </c>
      <c r="AG22" s="58"/>
      <c r="AH22" s="41"/>
      <c r="AI22" s="4"/>
      <c r="AJ22" s="50">
        <f t="shared" si="13"/>
        <v>100978.02235478935</v>
      </c>
      <c r="AK22" s="19"/>
      <c r="AL22" s="41"/>
      <c r="AM22" s="4"/>
      <c r="AN22" s="50">
        <f t="shared" si="8"/>
        <v>100978.02235478935</v>
      </c>
      <c r="AP22" s="41"/>
      <c r="AQ22" s="4"/>
      <c r="AR22" s="50">
        <f t="shared" si="14"/>
        <v>0</v>
      </c>
      <c r="AT22" s="17"/>
      <c r="AU22" s="18"/>
      <c r="AV22" s="50">
        <f t="shared" si="32"/>
        <v>102492.69269011119</v>
      </c>
      <c r="AW22" s="19"/>
      <c r="AX22" s="91"/>
      <c r="AY22" s="80"/>
      <c r="AZ22" s="80"/>
      <c r="BA22" s="80"/>
      <c r="BB22" s="80"/>
      <c r="BC22" s="80"/>
      <c r="BD22" s="80"/>
      <c r="BE22" s="80"/>
      <c r="BF22" s="80"/>
      <c r="BG22" s="80"/>
      <c r="BH22" s="80"/>
      <c r="BI22" s="80"/>
      <c r="BJ22" s="80"/>
      <c r="BK22" s="80"/>
      <c r="BL22" s="116">
        <f t="shared" si="28"/>
        <v>105567.47347081453</v>
      </c>
      <c r="BM22" s="115">
        <f t="shared" si="29"/>
        <v>2111.34</v>
      </c>
      <c r="BN22" s="116">
        <f t="shared" si="30"/>
        <v>107678.34</v>
      </c>
      <c r="BO22" s="116">
        <f t="shared" si="33"/>
        <v>107678.82294023082</v>
      </c>
      <c r="BP22" s="116">
        <f t="shared" si="34"/>
        <v>2153.58</v>
      </c>
      <c r="BQ22" s="116">
        <f t="shared" si="31"/>
        <v>109832.58</v>
      </c>
      <c r="BR22" s="126">
        <f t="shared" si="35"/>
        <v>110845.84714435526</v>
      </c>
    </row>
    <row r="23" spans="1:70" ht="15.75" thickBot="1" x14ac:dyDescent="0.3">
      <c r="A23" s="14">
        <v>19</v>
      </c>
      <c r="B23" s="34"/>
      <c r="C23" s="59"/>
      <c r="D23" s="45">
        <v>93627</v>
      </c>
      <c r="E23" s="9"/>
      <c r="F23" s="1"/>
      <c r="G23" s="1"/>
      <c r="H23" s="52">
        <f t="shared" si="15"/>
        <v>94563.27</v>
      </c>
      <c r="I23" s="1"/>
      <c r="J23" s="1"/>
      <c r="K23" s="1"/>
      <c r="L23" s="52">
        <f t="shared" si="27"/>
        <v>94563.27</v>
      </c>
      <c r="M23" s="140" t="s">
        <v>15</v>
      </c>
      <c r="N23" s="40"/>
      <c r="O23" s="1"/>
      <c r="P23" s="52">
        <f t="shared" si="18"/>
        <v>96454.535400000008</v>
      </c>
      <c r="Q23" s="142" t="s">
        <v>15</v>
      </c>
      <c r="R23" s="41"/>
      <c r="S23" s="4"/>
      <c r="T23" s="46">
        <f t="shared" si="6"/>
        <v>97419.08075400001</v>
      </c>
      <c r="U23" s="131"/>
      <c r="V23" s="41"/>
      <c r="W23" s="4"/>
      <c r="X23" s="46">
        <v>98490.690642293994</v>
      </c>
      <c r="Y23" s="131"/>
      <c r="Z23" s="41"/>
      <c r="AA23" s="4"/>
      <c r="AB23" s="46">
        <v>100165.03238321298</v>
      </c>
      <c r="AC23" s="131"/>
      <c r="AD23" s="41"/>
      <c r="AE23" s="54"/>
      <c r="AF23" s="49">
        <f t="shared" si="36"/>
        <v>102168.33303087724</v>
      </c>
      <c r="AG23" s="131"/>
      <c r="AH23" s="41"/>
      <c r="AI23" s="4"/>
      <c r="AJ23" s="46">
        <f t="shared" si="13"/>
        <v>104007.36302543303</v>
      </c>
      <c r="AK23" s="19"/>
      <c r="AL23" s="41"/>
      <c r="AM23" s="4"/>
      <c r="AN23" s="46">
        <f t="shared" si="8"/>
        <v>104007.36302543303</v>
      </c>
      <c r="AP23" s="41"/>
      <c r="AQ23" s="4"/>
      <c r="AR23" s="46">
        <f t="shared" si="14"/>
        <v>0</v>
      </c>
      <c r="AT23" s="17"/>
      <c r="AU23" s="18"/>
      <c r="AV23" s="46">
        <f t="shared" si="32"/>
        <v>105567.47347081453</v>
      </c>
      <c r="AW23" s="19"/>
      <c r="AX23" s="91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93">
        <f t="shared" si="28"/>
        <v>108734.49767493896</v>
      </c>
      <c r="BM23" s="94">
        <f t="shared" si="29"/>
        <v>2174.6799999999998</v>
      </c>
      <c r="BN23" s="93">
        <f t="shared" si="30"/>
        <v>110908.68</v>
      </c>
      <c r="BO23" s="125">
        <f t="shared" si="33"/>
        <v>110909.18762843774</v>
      </c>
      <c r="BP23" s="125">
        <f t="shared" si="34"/>
        <v>2218.1799999999998</v>
      </c>
      <c r="BQ23" s="125">
        <f t="shared" si="31"/>
        <v>113127.18</v>
      </c>
      <c r="BR23" s="124">
        <f t="shared" si="35"/>
        <v>114171.22255868591</v>
      </c>
    </row>
    <row r="24" spans="1:70" ht="15.75" thickBot="1" x14ac:dyDescent="0.3">
      <c r="A24" s="14">
        <v>20</v>
      </c>
      <c r="B24" s="34"/>
      <c r="C24" s="32"/>
      <c r="D24" s="55">
        <v>96436</v>
      </c>
      <c r="E24" s="9"/>
      <c r="F24" s="1"/>
      <c r="G24" s="1"/>
      <c r="H24" s="55">
        <f t="shared" si="15"/>
        <v>97400.36</v>
      </c>
      <c r="I24" s="1"/>
      <c r="J24" s="1"/>
      <c r="K24" s="1"/>
      <c r="L24" s="55">
        <f t="shared" si="27"/>
        <v>97400.36</v>
      </c>
      <c r="M24" s="141"/>
      <c r="N24" s="40"/>
      <c r="O24" s="1"/>
      <c r="P24" s="55">
        <f t="shared" si="18"/>
        <v>99348.367200000008</v>
      </c>
      <c r="Q24" s="143"/>
      <c r="R24" s="41"/>
      <c r="S24" s="4"/>
      <c r="T24" s="50">
        <f t="shared" si="6"/>
        <v>100341.85087200001</v>
      </c>
      <c r="U24" s="131"/>
      <c r="V24" s="41"/>
      <c r="W24" s="4"/>
      <c r="X24" s="50">
        <v>101445.611231592</v>
      </c>
      <c r="Y24" s="131"/>
      <c r="Z24" s="41"/>
      <c r="AA24" s="4"/>
      <c r="AB24" s="50">
        <v>103170.18662252906</v>
      </c>
      <c r="AC24" s="131"/>
      <c r="AD24" s="41"/>
      <c r="AE24" s="54"/>
      <c r="AF24" s="51">
        <v>105233</v>
      </c>
      <c r="AG24" s="131"/>
      <c r="AH24" s="41"/>
      <c r="AI24" s="4"/>
      <c r="AJ24" s="50">
        <v>107127.79498136927</v>
      </c>
      <c r="AK24" s="19"/>
      <c r="AL24" s="41"/>
      <c r="AM24" s="4"/>
      <c r="AN24" s="50">
        <f t="shared" si="8"/>
        <v>107127.194</v>
      </c>
      <c r="AP24" s="41"/>
      <c r="AQ24" s="4"/>
      <c r="AR24" s="50">
        <f t="shared" si="14"/>
        <v>-0.60098136926535517</v>
      </c>
      <c r="AT24" s="17"/>
      <c r="AU24" s="18"/>
      <c r="AV24" s="50">
        <f t="shared" si="32"/>
        <v>108734.7119060898</v>
      </c>
      <c r="AW24" s="19"/>
      <c r="AX24" s="91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116">
        <f t="shared" si="28"/>
        <v>111996.75326327249</v>
      </c>
      <c r="BM24" s="115">
        <f t="shared" si="29"/>
        <v>2239.94</v>
      </c>
      <c r="BN24" s="116">
        <f t="shared" si="30"/>
        <v>114236.94</v>
      </c>
      <c r="BO24" s="116">
        <f t="shared" si="33"/>
        <v>114236.68832853794</v>
      </c>
      <c r="BP24" s="116">
        <f t="shared" si="34"/>
        <v>2284.7399999999998</v>
      </c>
      <c r="BQ24" s="116">
        <f t="shared" si="31"/>
        <v>116521.74</v>
      </c>
      <c r="BR24" s="126">
        <f t="shared" si="35"/>
        <v>117596.59092643613</v>
      </c>
    </row>
    <row r="25" spans="1:70" ht="15.75" thickBot="1" x14ac:dyDescent="0.3">
      <c r="A25" s="14">
        <v>21</v>
      </c>
      <c r="B25" s="34"/>
      <c r="C25" s="32"/>
      <c r="D25" s="60">
        <v>99328</v>
      </c>
      <c r="E25" s="9"/>
      <c r="F25" s="1"/>
      <c r="G25" s="1"/>
      <c r="H25" s="52">
        <f t="shared" si="15"/>
        <v>100321.28</v>
      </c>
      <c r="I25" s="1"/>
      <c r="J25" s="1"/>
      <c r="K25" s="1"/>
      <c r="L25" s="52">
        <f t="shared" si="27"/>
        <v>100321.28</v>
      </c>
      <c r="M25" s="56">
        <v>100321</v>
      </c>
      <c r="N25" s="40"/>
      <c r="O25" s="1"/>
      <c r="P25" s="52">
        <f t="shared" si="18"/>
        <v>102327.7056</v>
      </c>
      <c r="Q25" s="61">
        <v>102328</v>
      </c>
      <c r="R25" s="41"/>
      <c r="S25" s="4"/>
      <c r="T25" s="46">
        <f t="shared" ref="T25:T26" si="37">SUM(P25*101%)</f>
        <v>103350.98265600001</v>
      </c>
      <c r="U25" s="62"/>
      <c r="V25" s="41"/>
      <c r="W25" s="4"/>
      <c r="X25" s="46">
        <v>104487.84346521599</v>
      </c>
      <c r="Y25" s="62"/>
      <c r="Z25" s="41"/>
      <c r="AA25" s="4"/>
      <c r="AB25" s="46">
        <v>106264.13680412466</v>
      </c>
      <c r="AC25" s="62"/>
      <c r="AD25" s="41"/>
      <c r="AE25" s="54"/>
      <c r="AF25" s="49">
        <f t="shared" si="36"/>
        <v>108389.41954020715</v>
      </c>
      <c r="AG25" s="62"/>
      <c r="AH25" s="41"/>
      <c r="AI25" s="4"/>
      <c r="AJ25" s="46">
        <f t="shared" si="13"/>
        <v>110340.42909193088</v>
      </c>
      <c r="AK25" s="19"/>
      <c r="AL25" s="41"/>
      <c r="AM25" s="4"/>
      <c r="AN25" s="46">
        <f t="shared" ref="AN25:AN26" si="38">SUM(AF25*1.018)</f>
        <v>110340.42909193088</v>
      </c>
      <c r="AP25" s="41"/>
      <c r="AQ25" s="4"/>
      <c r="AR25" s="46">
        <f t="shared" si="14"/>
        <v>0</v>
      </c>
      <c r="AT25" s="17"/>
      <c r="AU25" s="18"/>
      <c r="AV25" s="46">
        <f t="shared" si="32"/>
        <v>111995.53552830983</v>
      </c>
      <c r="AW25" s="19"/>
      <c r="AX25" s="91"/>
      <c r="AY25" s="80"/>
      <c r="AZ25" s="80"/>
      <c r="BA25" s="80"/>
      <c r="BB25" s="80"/>
      <c r="BC25" s="80"/>
      <c r="BD25" s="80"/>
      <c r="BE25" s="80"/>
      <c r="BF25" s="80"/>
      <c r="BG25" s="80"/>
      <c r="BH25" s="80"/>
      <c r="BI25" s="80"/>
      <c r="BJ25" s="80"/>
      <c r="BK25" s="80"/>
      <c r="BL25" s="93">
        <f t="shared" si="28"/>
        <v>115355.40159415914</v>
      </c>
      <c r="BM25" s="94">
        <f t="shared" si="29"/>
        <v>2307.1</v>
      </c>
      <c r="BN25" s="93">
        <f t="shared" si="30"/>
        <v>117662.1</v>
      </c>
      <c r="BO25" s="125">
        <f t="shared" si="33"/>
        <v>117662.50962604232</v>
      </c>
      <c r="BP25" s="125">
        <f t="shared" si="34"/>
        <v>2353.2600000000002</v>
      </c>
      <c r="BQ25" s="125">
        <f t="shared" si="31"/>
        <v>120016.26</v>
      </c>
      <c r="BR25" s="124">
        <f t="shared" si="35"/>
        <v>121123.17167386709</v>
      </c>
    </row>
    <row r="26" spans="1:70" ht="15.75" thickBot="1" x14ac:dyDescent="0.3">
      <c r="A26" s="14">
        <v>22</v>
      </c>
      <c r="B26" s="34"/>
      <c r="C26" s="32"/>
      <c r="D26" s="63">
        <v>101000</v>
      </c>
      <c r="E26" s="9"/>
      <c r="F26" s="1"/>
      <c r="G26" s="1"/>
      <c r="H26" s="63">
        <f t="shared" si="15"/>
        <v>102010</v>
      </c>
      <c r="I26" s="1"/>
      <c r="J26" s="1"/>
      <c r="K26" s="1"/>
      <c r="L26" s="63">
        <f t="shared" si="27"/>
        <v>102010</v>
      </c>
      <c r="M26" s="1"/>
      <c r="N26" s="40"/>
      <c r="O26" s="1"/>
      <c r="P26" s="55">
        <f t="shared" si="18"/>
        <v>104050.2</v>
      </c>
      <c r="Q26" s="1"/>
      <c r="R26" s="41"/>
      <c r="S26" s="4"/>
      <c r="T26" s="50">
        <f t="shared" si="37"/>
        <v>105090.702</v>
      </c>
      <c r="U26" s="58"/>
      <c r="V26" s="41"/>
      <c r="W26" s="4"/>
      <c r="X26" s="50">
        <v>106246.69972199999</v>
      </c>
      <c r="Y26" s="58"/>
      <c r="Z26" s="41"/>
      <c r="AA26" s="4"/>
      <c r="AB26" s="50">
        <v>108052.89361727398</v>
      </c>
      <c r="AC26" s="58"/>
      <c r="AD26" s="41"/>
      <c r="AE26" s="4"/>
      <c r="AF26" s="50">
        <f t="shared" si="36"/>
        <v>110213.95148961946</v>
      </c>
      <c r="AG26" s="58"/>
      <c r="AH26" s="41"/>
      <c r="AI26" s="4"/>
      <c r="AJ26" s="50">
        <f t="shared" ref="AJ26" si="39">SUM(AF26*1.018)</f>
        <v>112197.80261643261</v>
      </c>
      <c r="AK26" s="19"/>
      <c r="AL26" s="41"/>
      <c r="AM26" s="4"/>
      <c r="AN26" s="50">
        <f t="shared" si="38"/>
        <v>112197.80261643261</v>
      </c>
      <c r="AP26" s="41"/>
      <c r="AQ26" s="4"/>
      <c r="AR26" s="50">
        <f t="shared" ref="AR26" si="40">SUM(AN26-AJ26)</f>
        <v>0</v>
      </c>
      <c r="AT26" s="17"/>
      <c r="AU26" s="18"/>
      <c r="AV26" s="50">
        <f t="shared" si="32"/>
        <v>113880.76965567909</v>
      </c>
      <c r="AW26" s="19"/>
      <c r="AX26" s="91"/>
      <c r="AY26" s="80"/>
      <c r="AZ26" s="80"/>
      <c r="BA26" s="80"/>
      <c r="BB26" s="80"/>
      <c r="BC26" s="80"/>
      <c r="BD26" s="80"/>
      <c r="BE26" s="80"/>
      <c r="BF26" s="80"/>
      <c r="BG26" s="80"/>
      <c r="BH26" s="80"/>
      <c r="BI26" s="80"/>
      <c r="BJ26" s="80"/>
      <c r="BK26" s="80"/>
      <c r="BL26" s="116">
        <f t="shared" si="28"/>
        <v>117297.19274534947</v>
      </c>
      <c r="BM26" s="115">
        <f t="shared" si="29"/>
        <v>2345.94</v>
      </c>
      <c r="BN26" s="116">
        <f t="shared" si="30"/>
        <v>119642.94</v>
      </c>
      <c r="BO26" s="116">
        <f t="shared" si="33"/>
        <v>119643.13660025646</v>
      </c>
      <c r="BP26" s="116">
        <f t="shared" si="34"/>
        <v>2392.86</v>
      </c>
      <c r="BQ26" s="116">
        <f t="shared" si="31"/>
        <v>122035.86</v>
      </c>
      <c r="BR26" s="126">
        <f t="shared" si="35"/>
        <v>123162.05238261695</v>
      </c>
    </row>
    <row r="27" spans="1:70" x14ac:dyDescent="0.25">
      <c r="A27" s="98"/>
      <c r="B27" s="99"/>
      <c r="C27" s="98"/>
      <c r="D27" s="100" t="s">
        <v>16</v>
      </c>
      <c r="E27" s="101"/>
      <c r="F27" s="66"/>
      <c r="G27" s="66"/>
      <c r="H27" s="66" t="s">
        <v>16</v>
      </c>
      <c r="I27" s="66"/>
      <c r="J27" s="66"/>
      <c r="K27" s="66"/>
      <c r="L27" s="66" t="s">
        <v>16</v>
      </c>
      <c r="M27" s="66"/>
      <c r="N27" s="66"/>
      <c r="O27" s="66"/>
      <c r="P27" s="66" t="s">
        <v>16</v>
      </c>
      <c r="Q27" s="66"/>
      <c r="R27" s="65"/>
      <c r="S27" s="66"/>
      <c r="T27" s="66" t="s">
        <v>16</v>
      </c>
      <c r="U27" s="67"/>
      <c r="V27" s="65"/>
      <c r="W27" s="66"/>
      <c r="X27" s="66" t="s">
        <v>16</v>
      </c>
      <c r="Y27" s="67"/>
      <c r="Z27" s="65"/>
      <c r="AA27" s="66"/>
      <c r="AB27" s="66" t="s">
        <v>16</v>
      </c>
      <c r="AC27" s="102"/>
      <c r="AD27" s="65"/>
      <c r="AE27" s="66"/>
      <c r="AF27" s="66" t="s">
        <v>16</v>
      </c>
      <c r="AG27" s="102"/>
      <c r="AH27" s="65"/>
      <c r="AI27" s="66"/>
      <c r="AJ27" s="66" t="s">
        <v>16</v>
      </c>
      <c r="AK27" s="70"/>
      <c r="AL27" s="65"/>
      <c r="AM27" s="66"/>
      <c r="AN27" s="66" t="s">
        <v>16</v>
      </c>
      <c r="AO27" s="69"/>
      <c r="AP27" s="65"/>
      <c r="AQ27" s="66"/>
      <c r="AR27" s="66" t="s">
        <v>16</v>
      </c>
      <c r="AS27" s="69"/>
      <c r="AT27" s="68"/>
      <c r="AU27" s="69"/>
      <c r="AV27" s="66" t="s">
        <v>16</v>
      </c>
      <c r="AW27" s="70"/>
      <c r="AX27" s="103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5"/>
      <c r="BL27" s="97" t="s">
        <v>16</v>
      </c>
      <c r="BM27" s="97" t="s">
        <v>16</v>
      </c>
      <c r="BN27" s="97" t="s">
        <v>16</v>
      </c>
      <c r="BO27" s="125" t="s">
        <v>16</v>
      </c>
      <c r="BP27" s="125" t="s">
        <v>16</v>
      </c>
      <c r="BQ27" s="125" t="s">
        <v>16</v>
      </c>
      <c r="BR27" s="124" t="s">
        <v>16</v>
      </c>
    </row>
    <row r="28" spans="1:70" ht="10.5" customHeight="1" x14ac:dyDescent="0.25">
      <c r="A28" s="14"/>
      <c r="B28" s="34"/>
      <c r="C28" s="32"/>
      <c r="D28" s="64"/>
      <c r="E28" s="9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"/>
      <c r="S28" s="4"/>
      <c r="T28" s="4"/>
      <c r="U28" s="5"/>
      <c r="V28" s="2"/>
      <c r="W28" s="4"/>
      <c r="X28" s="4"/>
      <c r="Y28" s="5"/>
      <c r="Z28" s="2"/>
      <c r="AA28" s="4"/>
      <c r="AB28" s="4"/>
      <c r="AC28" s="58"/>
      <c r="AD28" s="2"/>
      <c r="AE28" s="4"/>
      <c r="AF28" s="4"/>
      <c r="AG28" s="58"/>
      <c r="AH28" s="2"/>
      <c r="AI28" s="4"/>
      <c r="AJ28" s="4"/>
      <c r="AK28" s="19"/>
      <c r="AL28" s="4"/>
      <c r="AM28" s="4"/>
      <c r="AN28" s="4"/>
      <c r="AP28" s="4"/>
      <c r="AQ28" s="4"/>
      <c r="AR28" s="4"/>
      <c r="AT28" s="17"/>
      <c r="AU28" s="18"/>
      <c r="AV28" s="4"/>
      <c r="AW28" s="19"/>
      <c r="AX28" s="18"/>
      <c r="AY28" s="18"/>
      <c r="AZ28" s="4"/>
      <c r="BA28" s="4"/>
      <c r="BB28" s="4"/>
      <c r="BC28" s="4"/>
      <c r="BD28" s="4"/>
      <c r="BE28" s="4"/>
      <c r="BF28" s="18"/>
      <c r="BG28" s="18"/>
      <c r="BH28" s="18"/>
      <c r="BI28" s="18"/>
      <c r="BJ28" s="18"/>
      <c r="BK28" s="18"/>
      <c r="BL28" s="18"/>
      <c r="BM28" s="18"/>
      <c r="BN28" s="4"/>
      <c r="BO28" s="4"/>
      <c r="BP28" s="4"/>
      <c r="BQ28" s="4"/>
      <c r="BR28" s="119"/>
    </row>
    <row r="29" spans="1:70" x14ac:dyDescent="0.25">
      <c r="A29" s="77" t="s">
        <v>19</v>
      </c>
      <c r="B29" s="34"/>
      <c r="C29" s="32"/>
      <c r="D29" s="32"/>
      <c r="E29" s="9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65"/>
      <c r="S29" s="66"/>
      <c r="T29" s="66"/>
      <c r="U29" s="67"/>
      <c r="V29" s="65"/>
      <c r="W29" s="66"/>
      <c r="X29" s="66"/>
      <c r="Y29" s="67"/>
      <c r="Z29" s="65"/>
      <c r="AA29" s="66"/>
      <c r="AB29" s="66"/>
      <c r="AC29" s="67"/>
      <c r="AD29" s="65"/>
      <c r="AE29" s="66"/>
      <c r="AF29" s="66"/>
      <c r="AG29" s="67"/>
      <c r="AH29" s="68"/>
      <c r="AI29" s="69"/>
      <c r="AJ29" s="69"/>
      <c r="AK29" s="70"/>
      <c r="AT29" s="68"/>
      <c r="AU29" s="69"/>
      <c r="AV29" s="69"/>
      <c r="AW29" s="70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</row>
    <row r="30" spans="1:70" x14ac:dyDescent="0.25">
      <c r="A30" s="71" t="s">
        <v>26</v>
      </c>
      <c r="B30" s="72"/>
      <c r="C30" s="73"/>
      <c r="D30" s="73"/>
      <c r="E30" s="74"/>
    </row>
    <row r="31" spans="1:70" x14ac:dyDescent="0.25">
      <c r="A31" s="71" t="s">
        <v>24</v>
      </c>
      <c r="B31" s="72"/>
      <c r="C31" s="73"/>
      <c r="D31" s="73"/>
      <c r="E31" s="74"/>
    </row>
    <row r="32" spans="1:70" x14ac:dyDescent="0.25">
      <c r="A32" s="71" t="s">
        <v>27</v>
      </c>
      <c r="B32" s="72"/>
      <c r="C32" s="73"/>
      <c r="D32" s="73"/>
      <c r="E32" s="74"/>
    </row>
    <row r="33" spans="1:5" x14ac:dyDescent="0.25">
      <c r="A33" s="71" t="s">
        <v>28</v>
      </c>
      <c r="B33" s="72"/>
      <c r="C33" s="73"/>
      <c r="D33" s="73"/>
      <c r="E33" s="74"/>
    </row>
    <row r="34" spans="1:5" x14ac:dyDescent="0.25">
      <c r="B34" s="72"/>
      <c r="C34" s="73"/>
      <c r="D34" s="73"/>
      <c r="E34" s="74"/>
    </row>
    <row r="35" spans="1:5" x14ac:dyDescent="0.25">
      <c r="C35" s="73"/>
      <c r="D35" s="73"/>
    </row>
    <row r="36" spans="1:5" x14ac:dyDescent="0.25">
      <c r="D36" s="73"/>
    </row>
    <row r="37" spans="1:5" x14ac:dyDescent="0.25">
      <c r="D37" s="73"/>
    </row>
    <row r="38" spans="1:5" x14ac:dyDescent="0.25">
      <c r="D38" s="73"/>
    </row>
  </sheetData>
  <mergeCells count="25">
    <mergeCell ref="E20:E21"/>
    <mergeCell ref="I20:I21"/>
    <mergeCell ref="BA7:BD7"/>
    <mergeCell ref="BH11:BK11"/>
    <mergeCell ref="A2:A4"/>
    <mergeCell ref="B2:E2"/>
    <mergeCell ref="F2:I2"/>
    <mergeCell ref="AT2:AW2"/>
    <mergeCell ref="J2:M2"/>
    <mergeCell ref="N2:Q2"/>
    <mergeCell ref="R2:U2"/>
    <mergeCell ref="M23:M24"/>
    <mergeCell ref="Q23:Q24"/>
    <mergeCell ref="U23:U24"/>
    <mergeCell ref="Y23:Y24"/>
    <mergeCell ref="AC23:AC24"/>
    <mergeCell ref="BO16:BR16"/>
    <mergeCell ref="AG23:AG24"/>
    <mergeCell ref="V2:Y2"/>
    <mergeCell ref="Z2:AC2"/>
    <mergeCell ref="AD2:AG2"/>
    <mergeCell ref="AH2:AK2"/>
    <mergeCell ref="AX7:AZ7"/>
    <mergeCell ref="BE11:BG11"/>
    <mergeCell ref="BL16:BN16"/>
  </mergeCells>
  <phoneticPr fontId="7" type="noConversion"/>
  <pageMargins left="0.7" right="0.7" top="0.75" bottom="0.75" header="0.3" footer="0.3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HRDC - HR Document" ma:contentTypeID="0x010100DB100F21A7794546A5F19AE3FDF418FD0028624F720E951A4B971B121FB05CC361" ma:contentTypeVersion="91" ma:contentTypeDescription="" ma:contentTypeScope="" ma:versionID="50cd39c616dbd3bbf978316ad1ebcd7e">
  <xsd:schema xmlns:xsd="http://www.w3.org/2001/XMLSchema" xmlns:xs="http://www.w3.org/2001/XMLSchema" xmlns:p="http://schemas.microsoft.com/office/2006/metadata/properties" xmlns:ns1="http://schemas.microsoft.com/sharepoint/v3" xmlns:ns2="ea0d5317-3d71-48ac-ae4d-f8b660bb596c" xmlns:ns3="7579f7aa-f3fb-4425-bf15-e74378bb9d77" xmlns:ns4="http://schemas.microsoft.com/sharepoint/v4" targetNamespace="http://schemas.microsoft.com/office/2006/metadata/properties" ma:root="true" ma:fieldsID="bff40d3326ad30b13b77b80c676d3c15" ns1:_="" ns2:_="" ns3:_="" ns4:_="">
    <xsd:import namespace="http://schemas.microsoft.com/sharepoint/v3"/>
    <xsd:import namespace="ea0d5317-3d71-48ac-ae4d-f8b660bb596c"/>
    <xsd:import namespace="7579f7aa-f3fb-4425-bf15-e74378bb9d7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ditor_x0020_Group"/>
                <xsd:element ref="ns2:Document_x0020_Owner_x002f_Approver"/>
                <xsd:element ref="ns2:Document_x0020_Category"/>
                <xsd:element ref="ns2:Process" minOccurs="0"/>
                <xsd:element ref="ns2:Visibility" minOccurs="0"/>
                <xsd:element ref="ns2:Campuses" minOccurs="0"/>
                <xsd:element ref="ns2:Restrict_x0020_to_x0020_HR_x0020_Staff" minOccurs="0"/>
                <xsd:element ref="ns2:HR_x0020_Doc_x0020_Status" minOccurs="0"/>
                <xsd:element ref="ns2:_PublishStartDate"/>
                <xsd:element ref="ns2:External_x0020_Document" minOccurs="0"/>
                <xsd:element ref="ns2:External_x0020_document_x0020_link" minOccurs="0"/>
                <xsd:element ref="ns2:Additional_x0020_information" minOccurs="0"/>
                <xsd:element ref="ns2:Editor_x0020_Group_x003a_ID" minOccurs="0"/>
                <xsd:element ref="ns2:_dlc_DocIdUrl" minOccurs="0"/>
                <xsd:element ref="ns2:_dlc_DocIdPersistId" minOccurs="0"/>
                <xsd:element ref="ns2:_dlc_DocId" minOccurs="0"/>
                <xsd:element ref="ns2:p03bf033748243edbaf189f3c637fd10" minOccurs="0"/>
                <xsd:element ref="ns2:TaxCatchAll" minOccurs="0"/>
                <xsd:element ref="ns2:TaxCatchAllLabel" minOccurs="0"/>
                <xsd:element ref="ns2:Last_x0020_Review_x0020_Date" minOccurs="0"/>
                <xsd:element ref="ns2:b3915bece4ef46fea38bb9fe103a6176" minOccurs="0"/>
                <xsd:element ref="ns2:Next_x0020_Review_x0020_Dat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External_x0020_to_x0020_HR_x0020_approva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3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34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d5317-3d71-48ac-ae4d-f8b660bb596c" elementFormDefault="qualified">
    <xsd:import namespace="http://schemas.microsoft.com/office/2006/documentManagement/types"/>
    <xsd:import namespace="http://schemas.microsoft.com/office/infopath/2007/PartnerControls"/>
    <xsd:element name="Editor_x0020_Group" ma:index="2" ma:displayName="Editor Group" ma:list="{036c8e53-61d0-4819-8dd2-25bee1529659}" ma:internalName="Editor_x0020_Group" ma:readOnly="false" ma:showField="Title" ma:web="ea0d5317-3d71-48ac-ae4d-f8b660bb596c">
      <xsd:simpleType>
        <xsd:restriction base="dms:Lookup"/>
      </xsd:simpleType>
    </xsd:element>
    <xsd:element name="Document_x0020_Owner_x002f_Approver" ma:index="3" ma:displayName="Owner/Approver" ma:list="UserInfo" ma:SharePointGroup="25" ma:internalName="Document_x0020_Owner_x002F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Category" ma:index="4" ma:displayName="Document Category" ma:list="{0bfeaaac-0a73-4936-8d60-5042fa4bc56e}" ma:internalName="Document_x0020_Category" ma:readOnly="false" ma:showField="Title" ma:web="ea0d5317-3d71-48ac-ae4d-f8b660bb596c">
      <xsd:simpleType>
        <xsd:restriction base="dms:Lookup"/>
      </xsd:simpleType>
    </xsd:element>
    <xsd:element name="Process" ma:index="5" nillable="true" ma:displayName="Related processes" ma:list="{2e9174f6-7676-407b-8948-1cc90bd0d0e5}" ma:internalName="Proces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isibility" ma:index="6" nillable="true" ma:displayName="Target Audience" ma:list="{347a4d86-f88f-4f93-8e9e-1e092b5e88e4}" ma:internalName="Visibility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mpuses" ma:index="7" nillable="true" ma:displayName="Campuses" ma:list="{7b4e0aad-9fe7-42a4-8ad8-450affc899d7}" ma:internalName="Campuse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strict_x0020_to_x0020_HR_x0020_Staff" ma:index="8" nillable="true" ma:displayName="Restrict to HR Staff" ma:default="0" ma:description="If this document is to be only accessed by HR Staff, select this box." ma:internalName="Restrict_x0020_to_x0020_HR_x0020_Staff" ma:readOnly="false">
      <xsd:simpleType>
        <xsd:restriction base="dms:Boolean"/>
      </xsd:simpleType>
    </xsd:element>
    <xsd:element name="HR_x0020_Doc_x0020_Status" ma:index="10" nillable="true" ma:displayName="HR Doc Status" ma:default="Live" ma:description="Change the status to archive to move document to HR Doc Centre Archive" ma:format="Dropdown" ma:internalName="HR_x0020_Doc_x0020_Status" ma:readOnly="false">
      <xsd:simpleType>
        <xsd:restriction base="dms:Choice">
          <xsd:enumeration value="Live"/>
          <xsd:enumeration value="Archived"/>
        </xsd:restriction>
      </xsd:simpleType>
    </xsd:element>
    <xsd:element name="_PublishStartDate" ma:index="11" ma:displayName="Publish Start Date" ma:default="[today]" ma:format="DateTime" ma:internalName="_PublishStartDate" ma:readOnly="false">
      <xsd:simpleType>
        <xsd:restriction base="dms:DateTime"/>
      </xsd:simpleType>
    </xsd:element>
    <xsd:element name="External_x0020_Document" ma:index="12" nillable="true" ma:displayName="External Document" ma:default="0" ma:description="Select this box if this document needs to be accessed by those not employed or who study at the University" ma:internalName="External_x0020_Document" ma:readOnly="false">
      <xsd:simpleType>
        <xsd:restriction base="dms:Boolean"/>
      </xsd:simpleType>
    </xsd:element>
    <xsd:element name="External_x0020_document_x0020_link" ma:index="13" nillable="true" ma:displayName="External document link" ma:description="If external document OR Web page, please paste the url of where the document or webpage is located." ma:internalName="External_x0020_document_x0020_link" ma:readOnly="false">
      <xsd:simpleType>
        <xsd:restriction base="dms:Text">
          <xsd:maxLength value="255"/>
        </xsd:restriction>
      </xsd:simpleType>
    </xsd:element>
    <xsd:element name="Additional_x0020_information" ma:index="14" nillable="true" ma:displayName="Additional information" ma:internalName="Additional_x0020_information" ma:readOnly="false">
      <xsd:simpleType>
        <xsd:restriction base="dms:Note"/>
      </xsd:simpleType>
    </xsd:element>
    <xsd:element name="Editor_x0020_Group_x003a_ID" ma:index="16" nillable="true" ma:displayName="Editor Group:ID" ma:list="{036c8e53-61d0-4819-8dd2-25bee1529659}" ma:internalName="Editor_x0020_Group_x003A_ID" ma:readOnly="true" ma:showField="ID" ma:web="ea0d5317-3d71-48ac-ae4d-f8b660bb596c">
      <xsd:simpleType>
        <xsd:restriction base="dms:Lookup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p03bf033748243edbaf189f3c637fd10" ma:index="24" nillable="true" ma:taxonomy="true" ma:internalName="p03bf033748243edbaf189f3c637fd10" ma:taxonomyFieldName="HR_x0020_Tags" ma:displayName="HR Tags" ma:readOnly="false" ma:default="" ma:fieldId="{903bf033-7482-43ed-baf1-89f3c637fd10}" ma:taxonomyMulti="true" ma:sspId="ac7af76c-f141-45ca-ae1a-4959eb0cbd43" ma:termSetId="ff7bf304-b4f1-4ea4-8081-273e779339d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a81096b5-8d9f-4628-904d-6b836a0eab3a}" ma:internalName="TaxCatchAll" ma:readOnly="false" ma:showField="CatchAllData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a81096b5-8d9f-4628-904d-6b836a0eab3a}" ma:internalName="TaxCatchAllLabel" ma:readOnly="true" ma:showField="CatchAllDataLabel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_x0020_Review_x0020_Date" ma:index="28" nillable="true" ma:displayName="Last Review Date" ma:format="DateOnly" ma:hidden="true" ma:internalName="Last_x0020_Review_x0020_Date" ma:readOnly="false">
      <xsd:simpleType>
        <xsd:restriction base="dms:DateTime"/>
      </xsd:simpleType>
    </xsd:element>
    <xsd:element name="b3915bece4ef46fea38bb9fe103a6176" ma:index="29" nillable="true" ma:taxonomy="true" ma:internalName="b3915bece4ef46fea38bb9fe103a6176" ma:taxonomyFieldName="Document_x0020_Security_x0020_Type" ma:displayName="Document Security Type" ma:readOnly="false" ma:default="" ma:fieldId="{b3915bec-e4ef-46fe-a38b-b9fe103a6176}" ma:sspId="ac7af76c-f141-45ca-ae1a-4959eb0cbd43" ma:termSetId="f5148cf2-5f8e-4285-8c84-195045e987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xt_x0020_Review_x0020_Date" ma:index="31" nillable="true" ma:displayName="Next Review Date" ma:format="DateOnly" ma:hidden="true" ma:internalName="Next_x0020_Review_x0020_Date" ma:readOnly="false">
      <xsd:simpleType>
        <xsd:restriction base="dms:DateTime"/>
      </xsd:simpleType>
    </xsd:element>
    <xsd:element name="TaxKeywordTaxHTField" ma:index="35" nillable="true" ma:taxonomy="true" ma:internalName="TaxKeywordTaxHTField" ma:taxonomyFieldName="TaxKeyword" ma:displayName="Enterprise Keywords" ma:readOnly="false" ma:fieldId="{23f27201-bee3-471e-b2e7-b64fd8b7ca38}" ma:taxonomyMulti="true" ma:sspId="ac7af76c-f141-45ca-ae1a-4959eb0cbd4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ternal_x0020_to_x0020_HR_x0020_approval" ma:index="36" nillable="true" ma:displayName="External to HR approval" ma:hidden="true" ma:internalName="External_x0020_to_x0020_HR_x0020_approval" ma:readOnly="false">
      <xsd:simpleType>
        <xsd:restriction base="dms:Note"/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9f7aa-f3fb-4425-bf15-e74378bb9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5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ea0d5317-3d71-48ac-ae4d-f8b660bb59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Salary scales</TermName>
          <TermId xmlns="http://schemas.microsoft.com/office/infopath/2007/PartnerControls">314c88d7-eea9-495f-b4f5-befee41ba83b</TermId>
        </TermInfo>
        <TermInfo xmlns="http://schemas.microsoft.com/office/infopath/2007/PartnerControls">
          <TermName xmlns="http://schemas.microsoft.com/office/infopath/2007/PartnerControls">Professor</TermName>
          <TermId xmlns="http://schemas.microsoft.com/office/infopath/2007/PartnerControls">f4c4f1b1-5f65-491c-9e9c-ea6bc39b9602</TermId>
        </TermInfo>
      </Terms>
    </TaxKeywordTaxHTField>
    <Document_x0020_Category xmlns="ea0d5317-3d71-48ac-ae4d-f8b660bb596c">4</Document_x0020_Category>
    <_PublishStartDate xmlns="ea0d5317-3d71-48ac-ae4d-f8b660bb596c">2022-06-27T12:06:48+00:00</_PublishStartDate>
    <Editor_x0020_Group xmlns="ea0d5317-3d71-48ac-ae4d-f8b660bb596c">5</Editor_x0020_Group>
    <HR_x0020_Doc_x0020_Status xmlns="ea0d5317-3d71-48ac-ae4d-f8b660bb596c">Live</HR_x0020_Doc_x0020_Status>
    <Visibility xmlns="ea0d5317-3d71-48ac-ae4d-f8b660bb596c">
      <Value>10</Value>
    </Visibility>
    <TaxCatchAll xmlns="ea0d5317-3d71-48ac-ae4d-f8b660bb596c">
      <Value>551</Value>
      <Value>530</Value>
      <Value>330</Value>
    </TaxCatchAll>
    <b3915bece4ef46fea38bb9fe103a6176 xmlns="ea0d5317-3d71-48ac-ae4d-f8b660bb596c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Restricted</TermName>
          <TermId xmlns="http://schemas.microsoft.com/office/infopath/2007/PartnerControls">a3967369-70e6-4d62-983e-0cb1053b6319</TermId>
        </TermInfo>
      </Terms>
    </b3915bece4ef46fea38bb9fe103a6176>
    <IconOverlay xmlns="http://schemas.microsoft.com/sharepoint/v4" xsi:nil="true"/>
    <Last_x0020_Review_x0020_Date xmlns="ea0d5317-3d71-48ac-ae4d-f8b660bb596c">2021-08-24T23:00:00+00:00</Last_x0020_Review_x0020_Date>
    <p03bf033748243edbaf189f3c637fd10 xmlns="ea0d5317-3d71-48ac-ae4d-f8b660bb596c">
      <Terms xmlns="http://schemas.microsoft.com/office/infopath/2007/PartnerControls"/>
    </p03bf033748243edbaf189f3c637fd10>
    <External_x0020_to_x0020_HR_x0020_approval xmlns="ea0d5317-3d71-48ac-ae4d-f8b660bb596c" xsi:nil="true"/>
    <External_x0020_Document xmlns="ea0d5317-3d71-48ac-ae4d-f8b660bb596c">true</External_x0020_Document>
    <Campuses xmlns="ea0d5317-3d71-48ac-ae4d-f8b660bb596c">
      <Value>1</Value>
    </Campuses>
    <Process xmlns="ea0d5317-3d71-48ac-ae4d-f8b660bb596c">
      <Value>105</Value>
    </Process>
    <External_x0020_document_x0020_link xmlns="ea0d5317-3d71-48ac-ae4d-f8b660bb596c">https://www.birmingham.ac.uk/Documents/staff/jobs/Professorial-Pay-scales.pdf</External_x0020_document_x0020_link>
    <Document_x0020_Owner_x002f_Approver xmlns="ea0d5317-3d71-48ac-ae4d-f8b660bb596c">
      <UserInfo>
        <DisplayName>Sally Ells (HR Strategy and Projects)</DisplayName>
        <AccountId>36</AccountId>
        <AccountType/>
      </UserInfo>
    </Document_x0020_Owner_x002f_Approver>
    <PublishingExpirationDate xmlns="http://schemas.microsoft.com/sharepoint/v3" xsi:nil="true"/>
    <PublishingStartDate xmlns="http://schemas.microsoft.com/sharepoint/v3" xsi:nil="true"/>
    <Restrict_x0020_to_x0020_HR_x0020_Staff xmlns="ea0d5317-3d71-48ac-ae4d-f8b660bb596c">false</Restrict_x0020_to_x0020_HR_x0020_Staff>
    <Next_x0020_Review_x0020_Date xmlns="ea0d5317-3d71-48ac-ae4d-f8b660bb596c">2022-07-31T23:00:00+00:00</Next_x0020_Review_x0020_Date>
    <Additional_x0020_information xmlns="ea0d5317-3d71-48ac-ae4d-f8b660bb596c" xsi:nil="true"/>
    <_dlc_DocId xmlns="ea0d5317-3d71-48ac-ae4d-f8b660bb596c">HRDOC-337-1351</_dlc_DocId>
    <_dlc_DocIdUrl xmlns="ea0d5317-3d71-48ac-ae4d-f8b660bb596c">
      <Url>https://bham.sharepoint.com/sites/HRDC/_layouts/15/DocIdRedir.aspx?ID=HRDOC-337-1351</Url>
      <Description>HRDOC-337-1351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2D581-F733-4D22-BBFE-C837FC57BA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0d5317-3d71-48ac-ae4d-f8b660bb596c"/>
    <ds:schemaRef ds:uri="7579f7aa-f3fb-4425-bf15-e74378bb9d77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C6CA5-D00E-4B07-B471-0DF5912A291A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terms/"/>
    <ds:schemaRef ds:uri="http://schemas.microsoft.com/sharepoint/v4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7579f7aa-f3fb-4425-bf15-e74378bb9d77"/>
    <ds:schemaRef ds:uri="ea0d5317-3d71-48ac-ae4d-f8b660bb596c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E9DD0C-2EBD-4FA2-B8EA-CB2A6AF638E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DA31E5F-C177-4BE3-B9B7-F9B5055E26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UoB IT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Professorial Pay Scales</dc:title>
  <dc:creator>Heather Clancy (Human Resources)</dc:creator>
  <cp:keywords>Salary scales ; Professor</cp:keywords>
  <cp:lastModifiedBy>Heather Clancy (HR Strategy and Projects)</cp:lastModifiedBy>
  <cp:lastPrinted>2022-10-20T08:50:16Z</cp:lastPrinted>
  <dcterms:created xsi:type="dcterms:W3CDTF">2021-08-11T10:14:49Z</dcterms:created>
  <dcterms:modified xsi:type="dcterms:W3CDTF">2023-08-07T16:19:01Z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0x010100DB100F21A7794546A5F19AE3FDF418FD0028624F720E951A4B971B121FB05CC361</vt:lpwstr>
  </property>
  <property fmtid="{D5CDD505-2E9C-101B-9397-08002B2CF9AE}" pid="3" name="TaxKeyword">
    <vt:lpwstr>530;#Salary scales|314c88d7-eea9-495f-b4f5-befee41ba83b;#551;#Professor|f4c4f1b1-5f65-491c-9e9c-ea6bc39b9602</vt:lpwstr>
  </property>
  <property fmtid="{D5CDD505-2E9C-101B-9397-08002B2CF9AE}" pid="4" name="Legacy intranet documentation">
    <vt:bool>false</vt:bool>
  </property>
  <property fmtid="{D5CDD505-2E9C-101B-9397-08002B2CF9AE}" pid="5" name="DocumentSetDescription">
    <vt:lpwstr/>
  </property>
  <property fmtid="{D5CDD505-2E9C-101B-9397-08002B2CF9AE}" pid="6" name="MediaServiceImageTags">
    <vt:lpwstr/>
  </property>
  <property fmtid="{D5CDD505-2E9C-101B-9397-08002B2CF9AE}" pid="7" name="lcf76f155ced4ddcb4097134ff3c332f">
    <vt:lpwstr/>
  </property>
  <property fmtid="{D5CDD505-2E9C-101B-9397-08002B2CF9AE}" pid="8" name="HR Tags">
    <vt:lpwstr/>
  </property>
  <property fmtid="{D5CDD505-2E9C-101B-9397-08002B2CF9AE}" pid="9" name="Document Security Type">
    <vt:lpwstr>330;#Restricted|a3967369-70e6-4d62-983e-0cb1053b6319</vt:lpwstr>
  </property>
  <property fmtid="{D5CDD505-2E9C-101B-9397-08002B2CF9AE}" pid="10" name="URL">
    <vt:lpwstr/>
  </property>
  <property fmtid="{D5CDD505-2E9C-101B-9397-08002B2CF9AE}" pid="11" name="Add">
    <vt:lpwstr/>
  </property>
</Properties>
</file>