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4"/>
  </bookViews>
  <sheets>
    <sheet name="Figure 4.21" sheetId="1" r:id="rId1"/>
    <sheet name="Figure 4.20 (part)" sheetId="2" r:id="rId2"/>
    <sheet name="calculations" sheetId="3" r:id="rId3"/>
    <sheet name="Perrier chart" sheetId="4" r:id="rId4"/>
    <sheet name="Perrier et al 2004" sheetId="5" r:id="rId5"/>
  </sheets>
  <definedNames>
    <definedName name="solver_adj" localSheetId="2" hidden="1">'calculations'!$Q$15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'calculations'!$R$15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0.36789</definedName>
  </definedNames>
  <calcPr fullCalcOnLoad="1"/>
</workbook>
</file>

<file path=xl/sharedStrings.xml><?xml version="1.0" encoding="utf-8"?>
<sst xmlns="http://schemas.openxmlformats.org/spreadsheetml/2006/main" count="71" uniqueCount="53">
  <si>
    <t xml:space="preserve">Radon decay constant = </t>
  </si>
  <si>
    <t>day-1</t>
  </si>
  <si>
    <t>sec-1</t>
  </si>
  <si>
    <r>
      <t xml:space="preserve">(4.5) dC/dt = ES/V – 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C – (Q/V)(C-C</t>
    </r>
    <r>
      <rPr>
        <vertAlign val="subscript"/>
        <sz val="12"/>
        <rFont val="Times New Roman"/>
        <family val="1"/>
      </rPr>
      <t>ext</t>
    </r>
    <r>
      <rPr>
        <sz val="12"/>
        <rFont val="Times New Roman"/>
        <family val="1"/>
      </rPr>
      <t>)</t>
    </r>
  </si>
  <si>
    <t>Let Cext be negligible</t>
  </si>
  <si>
    <r>
      <t>ES/V=</t>
    </r>
    <r>
      <rPr>
        <sz val="10"/>
        <rFont val="Symbol"/>
        <family val="1"/>
      </rPr>
      <t xml:space="preserve"> l</t>
    </r>
    <r>
      <rPr>
        <sz val="10"/>
        <rFont val="Arial"/>
        <family val="0"/>
      </rPr>
      <t>C + C(Q/V)</t>
    </r>
  </si>
  <si>
    <t xml:space="preserve">where C is the cave radon concentration, E is the rate of radon exhalation from rock and sediment surfaces, S is the surface area </t>
  </si>
  <si>
    <t xml:space="preserve">and Cext is the radon concentration in the air outside the cave (normally very low).  </t>
  </si>
  <si>
    <t>and V the volume of the cave, l is the radioactive decay constant, Q is the rate of air-exchange with the exterior (ventilation)</t>
  </si>
  <si>
    <r>
      <t>ES/V=</t>
    </r>
    <r>
      <rPr>
        <sz val="10"/>
        <rFont val="Symbol"/>
        <family val="1"/>
      </rPr>
      <t xml:space="preserve"> l</t>
    </r>
    <r>
      <rPr>
        <sz val="10"/>
        <rFont val="Arial"/>
        <family val="0"/>
      </rPr>
      <t>C + Ct</t>
    </r>
    <r>
      <rPr>
        <vertAlign val="subscript"/>
        <sz val="10"/>
        <rFont val="Arial"/>
        <family val="2"/>
      </rPr>
      <t>1/2</t>
    </r>
  </si>
  <si>
    <r>
      <t>= C(</t>
    </r>
    <r>
      <rPr>
        <sz val="10"/>
        <rFont val="Symbol"/>
        <family val="1"/>
      </rPr>
      <t>l</t>
    </r>
    <r>
      <rPr>
        <sz val="10"/>
        <rFont val="Arial"/>
        <family val="0"/>
      </rPr>
      <t>+t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0"/>
      </rPr>
      <t>)</t>
    </r>
  </si>
  <si>
    <t>C1/C2</t>
  </si>
  <si>
    <t>Assuming ES/V is a constant, then two different values can be compared at times a and b</t>
  </si>
  <si>
    <t>Half-lifes of air-exchange</t>
  </si>
  <si>
    <t>l</t>
  </si>
  <si>
    <t>ta/tb</t>
  </si>
  <si>
    <r>
      <t>Replace Q/V by the reciprocal of half-life of exchange in days 1/t</t>
    </r>
    <r>
      <rPr>
        <vertAlign val="subscript"/>
        <sz val="10"/>
        <rFont val="Arial"/>
        <family val="2"/>
      </rPr>
      <t>1/2</t>
    </r>
  </si>
  <si>
    <r>
      <t>= (</t>
    </r>
    <r>
      <rPr>
        <sz val="10"/>
        <rFont val="Symbol"/>
        <family val="1"/>
      </rPr>
      <t>l</t>
    </r>
    <r>
      <rPr>
        <sz val="10"/>
        <rFont val="Arial"/>
        <family val="0"/>
      </rPr>
      <t>+1/t</t>
    </r>
    <r>
      <rPr>
        <vertAlign val="subscript"/>
        <sz val="10"/>
        <rFont val="Arial"/>
        <family val="2"/>
      </rPr>
      <t>1/2a</t>
    </r>
    <r>
      <rPr>
        <sz val="10"/>
        <rFont val="Arial"/>
        <family val="0"/>
      </rPr>
      <t>)/(</t>
    </r>
    <r>
      <rPr>
        <sz val="10"/>
        <rFont val="Symbol"/>
        <family val="1"/>
      </rPr>
      <t>l</t>
    </r>
    <r>
      <rPr>
        <sz val="10"/>
        <rFont val="Arial"/>
        <family val="0"/>
      </rPr>
      <t>+1/t</t>
    </r>
    <r>
      <rPr>
        <vertAlign val="subscript"/>
        <sz val="10"/>
        <rFont val="Arial"/>
        <family val="2"/>
      </rPr>
      <t>1/2b</t>
    </r>
    <r>
      <rPr>
        <sz val="10"/>
        <rFont val="Arial"/>
        <family val="0"/>
      </rPr>
      <t>)</t>
    </r>
  </si>
  <si>
    <t>1/t1/2a</t>
  </si>
  <si>
    <t>1/t1/2b</t>
  </si>
  <si>
    <t>Steady-state activity</t>
  </si>
  <si>
    <t>radioactive decay in time-step</t>
  </si>
  <si>
    <t>Input term</t>
  </si>
  <si>
    <r>
      <t>l</t>
    </r>
    <r>
      <rPr>
        <sz val="10"/>
        <rFont val="Arial"/>
        <family val="2"/>
      </rPr>
      <t xml:space="preserve"> for ventilation</t>
    </r>
  </si>
  <si>
    <t>time-step (days)</t>
  </si>
  <si>
    <t>removed by ventilation in time-step</t>
  </si>
  <si>
    <r>
      <t>t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0"/>
      </rPr>
      <t xml:space="preserve"> for ventilation</t>
    </r>
  </si>
  <si>
    <t>Ratio of actvities</t>
  </si>
  <si>
    <t>Ratio of ventilation half-lives</t>
  </si>
  <si>
    <t>t for ventilation (complete air-exchange)</t>
  </si>
  <si>
    <t>Ratio of ventilation times</t>
  </si>
  <si>
    <t>Co</t>
  </si>
  <si>
    <t>t</t>
  </si>
  <si>
    <t>C</t>
  </si>
  <si>
    <t>2.71828182845904</t>
  </si>
  <si>
    <t>e=</t>
  </si>
  <si>
    <t>1/e</t>
  </si>
  <si>
    <t>relaxation time</t>
  </si>
  <si>
    <t>half-life</t>
  </si>
  <si>
    <t>Ratio of activities</t>
  </si>
  <si>
    <t>Perrier et al (2004) formula</t>
  </si>
  <si>
    <t>Assume constant production, but also zero ventilation when Rn is at a maximum</t>
  </si>
  <si>
    <t>Summer conc</t>
  </si>
  <si>
    <t>Winter conc</t>
  </si>
  <si>
    <t>Decay constant day-1</t>
  </si>
  <si>
    <t>Winter ventilation rate day-1</t>
  </si>
  <si>
    <t>Volume of cave m3</t>
  </si>
  <si>
    <t>Flow rate m3/day</t>
  </si>
  <si>
    <t>Ventilation  time</t>
  </si>
  <si>
    <t>Ventilation time 50 days</t>
  </si>
  <si>
    <t>Ventilation time 5 days</t>
  </si>
  <si>
    <t>Ernesto values</t>
  </si>
  <si>
    <t>Altimira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</si>
</sst>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0.0000"/>
    <numFmt numFmtId="176" formatCode="0.000"/>
    <numFmt numFmtId="177" formatCode="0.0000000"/>
    <numFmt numFmtId="178" formatCode="0.000000"/>
  </numFmts>
  <fonts count="5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sz val="12"/>
      <color indexed="63"/>
      <name val="Arial"/>
      <family val="2"/>
    </font>
    <font>
      <b/>
      <sz val="10"/>
      <name val="Arial"/>
      <family val="2"/>
    </font>
    <font>
      <sz val="18"/>
      <color indexed="8"/>
      <name val="Arial"/>
      <family val="0"/>
    </font>
    <font>
      <sz val="16"/>
      <color indexed="8"/>
      <name val="Arial"/>
      <family val="0"/>
    </font>
    <font>
      <sz val="20"/>
      <color indexed="8"/>
      <name val="Arial"/>
      <family val="0"/>
    </font>
    <font>
      <sz val="20"/>
      <color indexed="8"/>
      <name val="Calibri"/>
      <family val="0"/>
    </font>
    <font>
      <sz val="20"/>
      <color indexed="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3"/>
      <color indexed="19"/>
      <name val="Arial"/>
      <family val="0"/>
    </font>
    <font>
      <sz val="16"/>
      <color indexed="19"/>
      <name val="Arial"/>
      <family val="0"/>
    </font>
    <font>
      <sz val="24"/>
      <color indexed="8"/>
      <name val="Symbol"/>
      <family val="0"/>
    </font>
    <font>
      <sz val="24"/>
      <color indexed="8"/>
      <name val="Calibri"/>
      <family val="0"/>
    </font>
    <font>
      <b/>
      <sz val="2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25"/>
          <c:y val="0.05975"/>
          <c:w val="0.534"/>
          <c:h val="0.86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calculations!$V$65:$V$77</c:f>
              <c:numCache>
                <c:ptCount val="13"/>
                <c:pt idx="0">
                  <c:v>1</c:v>
                </c:pt>
                <c:pt idx="1">
                  <c:v>1.242</c:v>
                </c:pt>
                <c:pt idx="2">
                  <c:v>1.484</c:v>
                </c:pt>
                <c:pt idx="3">
                  <c:v>1.789</c:v>
                </c:pt>
                <c:pt idx="4">
                  <c:v>1.968</c:v>
                </c:pt>
                <c:pt idx="5">
                  <c:v>2.21</c:v>
                </c:pt>
                <c:pt idx="6">
                  <c:v>2.452</c:v>
                </c:pt>
                <c:pt idx="7">
                  <c:v>2.694</c:v>
                </c:pt>
                <c:pt idx="8">
                  <c:v>2.936</c:v>
                </c:pt>
                <c:pt idx="9">
                  <c:v>3.178</c:v>
                </c:pt>
                <c:pt idx="10">
                  <c:v>3.39</c:v>
                </c:pt>
                <c:pt idx="11">
                  <c:v>3.662</c:v>
                </c:pt>
                <c:pt idx="12">
                  <c:v>3.76</c:v>
                </c:pt>
              </c:numCache>
            </c:numRef>
          </c:xVal>
          <c:yVal>
            <c:numRef>
              <c:f>calculations!$W$65:$W$77</c:f>
              <c:numCache>
                <c:ptCount val="13"/>
                <c:pt idx="0">
                  <c:v>1</c:v>
                </c:pt>
                <c:pt idx="1">
                  <c:v>1.3611284238197972</c:v>
                </c:pt>
                <c:pt idx="2">
                  <c:v>1.798882992318629</c:v>
                </c:pt>
                <c:pt idx="3">
                  <c:v>2.50332342661633</c:v>
                </c:pt>
                <c:pt idx="4">
                  <c:v>3.0280987323108906</c:v>
                </c:pt>
                <c:pt idx="5">
                  <c:v>3.9296507306409123</c:v>
                </c:pt>
                <c:pt idx="6">
                  <c:v>5.163527813034053</c:v>
                </c:pt>
                <c:pt idx="7">
                  <c:v>6.954998292528375</c:v>
                </c:pt>
                <c:pt idx="8">
                  <c:v>9.792362005060141</c:v>
                </c:pt>
                <c:pt idx="9">
                  <c:v>14.969121603800827</c:v>
                </c:pt>
                <c:pt idx="10">
                  <c:v>24.99415561615927</c:v>
                </c:pt>
                <c:pt idx="11">
                  <c:v>98.28211409866985</c:v>
                </c:pt>
                <c:pt idx="12">
                  <c:v>2068.924733324612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calculations!$V$79:$V$97</c:f>
              <c:numCache>
                <c:ptCount val="19"/>
                <c:pt idx="0">
                  <c:v>1</c:v>
                </c:pt>
                <c:pt idx="1">
                  <c:v>1.32</c:v>
                </c:pt>
                <c:pt idx="2">
                  <c:v>1.64</c:v>
                </c:pt>
                <c:pt idx="3">
                  <c:v>1.96</c:v>
                </c:pt>
                <c:pt idx="4">
                  <c:v>2.28</c:v>
                </c:pt>
                <c:pt idx="5">
                  <c:v>2.6</c:v>
                </c:pt>
                <c:pt idx="6">
                  <c:v>2.92</c:v>
                </c:pt>
                <c:pt idx="7">
                  <c:v>3.105</c:v>
                </c:pt>
                <c:pt idx="8">
                  <c:v>3.56</c:v>
                </c:pt>
                <c:pt idx="9">
                  <c:v>3.88</c:v>
                </c:pt>
                <c:pt idx="10">
                  <c:v>4.2</c:v>
                </c:pt>
                <c:pt idx="11">
                  <c:v>4.52</c:v>
                </c:pt>
                <c:pt idx="12">
                  <c:v>4.84</c:v>
                </c:pt>
                <c:pt idx="13">
                  <c:v>5.16</c:v>
                </c:pt>
                <c:pt idx="14">
                  <c:v>5.48</c:v>
                </c:pt>
                <c:pt idx="15">
                  <c:v>5.88</c:v>
                </c:pt>
                <c:pt idx="16">
                  <c:v>6.12</c:v>
                </c:pt>
                <c:pt idx="17">
                  <c:v>6.44</c:v>
                </c:pt>
                <c:pt idx="18">
                  <c:v>6.497</c:v>
                </c:pt>
              </c:numCache>
            </c:numRef>
          </c:xVal>
          <c:yVal>
            <c:numRef>
              <c:f>calculations!$W$79:$W$97</c:f>
              <c:numCache>
                <c:ptCount val="19"/>
                <c:pt idx="0">
                  <c:v>1</c:v>
                </c:pt>
                <c:pt idx="1">
                  <c:v>1.4010335907354123</c:v>
                </c:pt>
                <c:pt idx="2">
                  <c:v>1.8545257334054093</c:v>
                </c:pt>
                <c:pt idx="3">
                  <c:v>2.3714897737585963</c:v>
                </c:pt>
                <c:pt idx="4">
                  <c:v>2.9662539487756887</c:v>
                </c:pt>
                <c:pt idx="5">
                  <c:v>3.657810050231341</c:v>
                </c:pt>
                <c:pt idx="6">
                  <c:v>4.471878856223695</c:v>
                </c:pt>
                <c:pt idx="7">
                  <c:v>5.0118513531271764</c:v>
                </c:pt>
                <c:pt idx="8">
                  <c:v>6.625813472309091</c:v>
                </c:pt>
                <c:pt idx="9">
                  <c:v>8.092537211701996</c:v>
                </c:pt>
                <c:pt idx="10">
                  <c:v>9.961679631796445</c:v>
                </c:pt>
                <c:pt idx="11">
                  <c:v>12.42518733711168</c:v>
                </c:pt>
                <c:pt idx="12">
                  <c:v>15.820158735637207</c:v>
                </c:pt>
                <c:pt idx="13">
                  <c:v>20.798036736736094</c:v>
                </c:pt>
                <c:pt idx="14">
                  <c:v>28.802402613260437</c:v>
                </c:pt>
                <c:pt idx="15">
                  <c:v>49.84577429622604</c:v>
                </c:pt>
                <c:pt idx="16">
                  <c:v>82.05399414670785</c:v>
                </c:pt>
                <c:pt idx="17">
                  <c:v>384.55568570726894</c:v>
                </c:pt>
                <c:pt idx="18">
                  <c:v>1008.2046683928869</c:v>
                </c:pt>
              </c:numCache>
            </c:numRef>
          </c:yVal>
          <c:smooth val="0"/>
        </c:ser>
        <c:ser>
          <c:idx val="3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calculations!$V$99:$V$116</c:f>
              <c:numCache>
                <c:ptCount val="18"/>
                <c:pt idx="0">
                  <c:v>1</c:v>
                </c:pt>
                <c:pt idx="1">
                  <c:v>1.8</c:v>
                </c:pt>
                <c:pt idx="2">
                  <c:v>2.88</c:v>
                </c:pt>
                <c:pt idx="3">
                  <c:v>3.4</c:v>
                </c:pt>
                <c:pt idx="4">
                  <c:v>4.2</c:v>
                </c:pt>
                <c:pt idx="5">
                  <c:v>5</c:v>
                </c:pt>
                <c:pt idx="6">
                  <c:v>5.8</c:v>
                </c:pt>
                <c:pt idx="7">
                  <c:v>6.6</c:v>
                </c:pt>
                <c:pt idx="8">
                  <c:v>7.05</c:v>
                </c:pt>
                <c:pt idx="9">
                  <c:v>8.2</c:v>
                </c:pt>
                <c:pt idx="10">
                  <c:v>9</c:v>
                </c:pt>
                <c:pt idx="11">
                  <c:v>9.8</c:v>
                </c:pt>
                <c:pt idx="12">
                  <c:v>10.6</c:v>
                </c:pt>
                <c:pt idx="13">
                  <c:v>11.4</c:v>
                </c:pt>
                <c:pt idx="14">
                  <c:v>12.2</c:v>
                </c:pt>
                <c:pt idx="15">
                  <c:v>13.35</c:v>
                </c:pt>
                <c:pt idx="16">
                  <c:v>13.8</c:v>
                </c:pt>
                <c:pt idx="17">
                  <c:v>14.65</c:v>
                </c:pt>
              </c:numCache>
            </c:numRef>
          </c:xVal>
          <c:yVal>
            <c:numRef>
              <c:f>calculations!$W$99:$W$116</c:f>
              <c:numCache>
                <c:ptCount val="18"/>
                <c:pt idx="0">
                  <c:v>1</c:v>
                </c:pt>
                <c:pt idx="1">
                  <c:v>1.9105532132907643</c:v>
                </c:pt>
                <c:pt idx="2">
                  <c:v>3.3332622833927026</c:v>
                </c:pt>
                <c:pt idx="3">
                  <c:v>4.114198090707488</c:v>
                </c:pt>
                <c:pt idx="4">
                  <c:v>5.464893367858733</c:v>
                </c:pt>
                <c:pt idx="5">
                  <c:v>7.035540208719485</c:v>
                </c:pt>
                <c:pt idx="6">
                  <c:v>8.884627285259915</c:v>
                </c:pt>
                <c:pt idx="7">
                  <c:v>11.093397629622528</c:v>
                </c:pt>
                <c:pt idx="8">
                  <c:v>12.535568753599135</c:v>
                </c:pt>
                <c:pt idx="9">
                  <c:v>17.11115794450696</c:v>
                </c:pt>
                <c:pt idx="10">
                  <c:v>21.35966291893067</c:v>
                </c:pt>
                <c:pt idx="11">
                  <c:v>26.960817594976575</c:v>
                </c:pt>
                <c:pt idx="12">
                  <c:v>34.68291800699254</c:v>
                </c:pt>
                <c:pt idx="13">
                  <c:v>46.0120000649196</c:v>
                </c:pt>
                <c:pt idx="14">
                  <c:v>64.24537111725736</c:v>
                </c:pt>
                <c:pt idx="15">
                  <c:v>125.09754134502656</c:v>
                </c:pt>
                <c:pt idx="16">
                  <c:v>186.06421530710094</c:v>
                </c:pt>
                <c:pt idx="17">
                  <c:v>1154.7337462571215</c:v>
                </c:pt>
              </c:numCache>
            </c:numRef>
          </c:yVal>
          <c:smooth val="0"/>
        </c:ser>
        <c:ser>
          <c:idx val="1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calculations!$V$118:$V$135</c:f>
              <c:numCache>
                <c:ptCount val="18"/>
                <c:pt idx="0">
                  <c:v>1</c:v>
                </c:pt>
                <c:pt idx="1">
                  <c:v>4.2</c:v>
                </c:pt>
                <c:pt idx="2">
                  <c:v>7.4</c:v>
                </c:pt>
                <c:pt idx="3">
                  <c:v>10.6</c:v>
                </c:pt>
                <c:pt idx="4">
                  <c:v>13.8</c:v>
                </c:pt>
                <c:pt idx="5">
                  <c:v>17</c:v>
                </c:pt>
                <c:pt idx="6">
                  <c:v>20.2</c:v>
                </c:pt>
                <c:pt idx="7">
                  <c:v>23.4</c:v>
                </c:pt>
                <c:pt idx="8">
                  <c:v>27.05</c:v>
                </c:pt>
                <c:pt idx="9">
                  <c:v>29.8</c:v>
                </c:pt>
                <c:pt idx="10">
                  <c:v>33</c:v>
                </c:pt>
                <c:pt idx="11">
                  <c:v>36.2</c:v>
                </c:pt>
                <c:pt idx="12">
                  <c:v>39.4</c:v>
                </c:pt>
                <c:pt idx="13">
                  <c:v>42.6</c:v>
                </c:pt>
                <c:pt idx="14">
                  <c:v>45.8</c:v>
                </c:pt>
                <c:pt idx="15">
                  <c:v>49</c:v>
                </c:pt>
                <c:pt idx="16">
                  <c:v>51.3</c:v>
                </c:pt>
                <c:pt idx="17">
                  <c:v>55</c:v>
                </c:pt>
              </c:numCache>
            </c:numRef>
          </c:xVal>
          <c:yVal>
            <c:numRef>
              <c:f>calculations!$W$118:$W$135</c:f>
              <c:numCache>
                <c:ptCount val="18"/>
                <c:pt idx="0">
                  <c:v>1</c:v>
                </c:pt>
                <c:pt idx="1">
                  <c:v>4.455006116178041</c:v>
                </c:pt>
                <c:pt idx="2">
                  <c:v>8.356678420950713</c:v>
                </c:pt>
                <c:pt idx="3">
                  <c:v>12.797620969253105</c:v>
                </c:pt>
                <c:pt idx="4">
                  <c:v>17.89793676977018</c:v>
                </c:pt>
                <c:pt idx="5">
                  <c:v>23.81625365811866</c:v>
                </c:pt>
                <c:pt idx="6">
                  <c:v>30.766517748477877</c:v>
                </c:pt>
                <c:pt idx="7">
                  <c:v>39.044410462157934</c:v>
                </c:pt>
                <c:pt idx="8">
                  <c:v>50.65279721291721</c:v>
                </c:pt>
                <c:pt idx="9">
                  <c:v>61.463976694028965</c:v>
                </c:pt>
                <c:pt idx="10">
                  <c:v>77.1755643093446</c:v>
                </c:pt>
                <c:pt idx="11">
                  <c:v>97.74375732598055</c:v>
                </c:pt>
                <c:pt idx="12">
                  <c:v>125.83204781412225</c:v>
                </c:pt>
                <c:pt idx="13">
                  <c:v>166.4872629281453</c:v>
                </c:pt>
                <c:pt idx="14">
                  <c:v>230.57357412243843</c:v>
                </c:pt>
                <c:pt idx="15">
                  <c:v>346.54757674005396</c:v>
                </c:pt>
                <c:pt idx="16">
                  <c:v>511.70424042563917</c:v>
                </c:pt>
                <c:pt idx="17">
                  <c:v>1614.3676202565512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calculations!$V$47:$V$64</c:f>
              <c:numCache>
                <c:ptCount val="18"/>
                <c:pt idx="0">
                  <c:v>1</c:v>
                </c:pt>
                <c:pt idx="1">
                  <c:v>1.133</c:v>
                </c:pt>
                <c:pt idx="2">
                  <c:v>1.18</c:v>
                </c:pt>
                <c:pt idx="3">
                  <c:v>1.27</c:v>
                </c:pt>
                <c:pt idx="4">
                  <c:v>1.36</c:v>
                </c:pt>
                <c:pt idx="5">
                  <c:v>1.45</c:v>
                </c:pt>
                <c:pt idx="6">
                  <c:v>1.54</c:v>
                </c:pt>
                <c:pt idx="7">
                  <c:v>1.63</c:v>
                </c:pt>
                <c:pt idx="8">
                  <c:v>1.72</c:v>
                </c:pt>
                <c:pt idx="9">
                  <c:v>1.81</c:v>
                </c:pt>
                <c:pt idx="10">
                  <c:v>1.99</c:v>
                </c:pt>
                <c:pt idx="11">
                  <c:v>2.08</c:v>
                </c:pt>
                <c:pt idx="12">
                  <c:v>2.145</c:v>
                </c:pt>
                <c:pt idx="13">
                  <c:v>2.26</c:v>
                </c:pt>
                <c:pt idx="14">
                  <c:v>2.35</c:v>
                </c:pt>
                <c:pt idx="15">
                  <c:v>2.369</c:v>
                </c:pt>
                <c:pt idx="16">
                  <c:v>2.379</c:v>
                </c:pt>
              </c:numCache>
            </c:numRef>
          </c:xVal>
          <c:yVal>
            <c:numRef>
              <c:f>calculations!$W$47:$W$64</c:f>
              <c:numCache>
                <c:ptCount val="18"/>
                <c:pt idx="0">
                  <c:v>1</c:v>
                </c:pt>
                <c:pt idx="1">
                  <c:v>1.2536722452003586</c:v>
                </c:pt>
                <c:pt idx="2">
                  <c:v>1.3567428190653597</c:v>
                </c:pt>
                <c:pt idx="3">
                  <c:v>1.5784337230260461</c:v>
                </c:pt>
                <c:pt idx="4">
                  <c:v>1.8391796928978057</c:v>
                </c:pt>
                <c:pt idx="5">
                  <c:v>2.1502980471869617</c:v>
                </c:pt>
                <c:pt idx="6">
                  <c:v>2.527946322233548</c:v>
                </c:pt>
                <c:pt idx="7">
                  <c:v>2.996019657271042</c:v>
                </c:pt>
                <c:pt idx="8">
                  <c:v>3.5914125120382843</c:v>
                </c:pt>
                <c:pt idx="9">
                  <c:v>4.374249945754517</c:v>
                </c:pt>
                <c:pt idx="10">
                  <c:v>7.019022153560262</c:v>
                </c:pt>
                <c:pt idx="11">
                  <c:v>9.524668636426041</c:v>
                </c:pt>
                <c:pt idx="12">
                  <c:v>12.519086919890817</c:v>
                </c:pt>
                <c:pt idx="13">
                  <c:v>25.649653892542663</c:v>
                </c:pt>
                <c:pt idx="14">
                  <c:v>102.2834196376198</c:v>
                </c:pt>
                <c:pt idx="15">
                  <c:v>256.8116658956785</c:v>
                </c:pt>
                <c:pt idx="16">
                  <c:v>1197.0176385423822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calculations!$V$30:$V$45</c:f>
              <c:numCache>
                <c:ptCount val="16"/>
                <c:pt idx="0">
                  <c:v>1</c:v>
                </c:pt>
                <c:pt idx="1">
                  <c:v>1.018</c:v>
                </c:pt>
                <c:pt idx="2">
                  <c:v>1.036</c:v>
                </c:pt>
                <c:pt idx="3">
                  <c:v>1.054</c:v>
                </c:pt>
                <c:pt idx="4">
                  <c:v>1.072</c:v>
                </c:pt>
                <c:pt idx="5">
                  <c:v>1.09</c:v>
                </c:pt>
                <c:pt idx="6">
                  <c:v>1.108</c:v>
                </c:pt>
                <c:pt idx="7">
                  <c:v>1.126</c:v>
                </c:pt>
                <c:pt idx="8">
                  <c:v>1.148</c:v>
                </c:pt>
                <c:pt idx="9">
                  <c:v>1.18</c:v>
                </c:pt>
                <c:pt idx="10">
                  <c:v>1.198</c:v>
                </c:pt>
                <c:pt idx="11">
                  <c:v>1.216</c:v>
                </c:pt>
                <c:pt idx="12">
                  <c:v>1.234</c:v>
                </c:pt>
                <c:pt idx="13">
                  <c:v>1.26</c:v>
                </c:pt>
                <c:pt idx="14">
                  <c:v>1.273</c:v>
                </c:pt>
                <c:pt idx="15">
                  <c:v>1.2759</c:v>
                </c:pt>
              </c:numCache>
            </c:numRef>
          </c:xVal>
          <c:yVal>
            <c:numRef>
              <c:f>calculations!$W$30:$W$45</c:f>
              <c:numCache>
                <c:ptCount val="16"/>
                <c:pt idx="0">
                  <c:v>1</c:v>
                </c:pt>
                <c:pt idx="1">
                  <c:v>1.0889563989559707</c:v>
                </c:pt>
                <c:pt idx="2">
                  <c:v>1.191242755956214</c:v>
                </c:pt>
                <c:pt idx="3">
                  <c:v>1.3100979466017004</c:v>
                </c:pt>
                <c:pt idx="4">
                  <c:v>1.449902618480849</c:v>
                </c:pt>
                <c:pt idx="5">
                  <c:v>1.616730940373777</c:v>
                </c:pt>
                <c:pt idx="6">
                  <c:v>1.819256534874557</c:v>
                </c:pt>
                <c:pt idx="7">
                  <c:v>2.0703096271236303</c:v>
                </c:pt>
                <c:pt idx="8">
                  <c:v>2.4728588661037376</c:v>
                </c:pt>
                <c:pt idx="9">
                  <c:v>3.3869115958668154</c:v>
                </c:pt>
                <c:pt idx="10">
                  <c:v>4.22962858353339</c:v>
                </c:pt>
                <c:pt idx="11">
                  <c:v>5.575935436537055</c:v>
                </c:pt>
                <c:pt idx="12">
                  <c:v>8.069578864765893</c:v>
                </c:pt>
                <c:pt idx="13">
                  <c:v>21.428571428571303</c:v>
                </c:pt>
                <c:pt idx="14">
                  <c:v>108.43270868824035</c:v>
                </c:pt>
                <c:pt idx="15">
                  <c:v>1027.2946859901258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calculations!$Y$31:$Y$36</c:f>
              <c:numCache>
                <c:ptCount val="6"/>
                <c:pt idx="0">
                  <c:v>1.148</c:v>
                </c:pt>
                <c:pt idx="1">
                  <c:v>2.145</c:v>
                </c:pt>
                <c:pt idx="2">
                  <c:v>3.39</c:v>
                </c:pt>
                <c:pt idx="3">
                  <c:v>5.88</c:v>
                </c:pt>
                <c:pt idx="4">
                  <c:v>13.35</c:v>
                </c:pt>
                <c:pt idx="5">
                  <c:v>51.3</c:v>
                </c:pt>
              </c:numCache>
            </c:numRef>
          </c:xVal>
          <c:yVal>
            <c:numRef>
              <c:f>calculations!$Z$31:$Z$36</c:f>
              <c:numCache>
                <c:ptCount val="6"/>
                <c:pt idx="0">
                  <c:v>2.4728588661037376</c:v>
                </c:pt>
                <c:pt idx="1">
                  <c:v>12.519086919890817</c:v>
                </c:pt>
                <c:pt idx="2">
                  <c:v>24.99415561615927</c:v>
                </c:pt>
                <c:pt idx="3">
                  <c:v>49.84577429622604</c:v>
                </c:pt>
                <c:pt idx="4">
                  <c:v>125.09754134502656</c:v>
                </c:pt>
                <c:pt idx="5">
                  <c:v>511.70424042563917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calculations!$Y$44:$Y$49</c:f>
              <c:numCache>
                <c:ptCount val="6"/>
                <c:pt idx="0">
                  <c:v>1.133</c:v>
                </c:pt>
                <c:pt idx="1">
                  <c:v>1.789</c:v>
                </c:pt>
                <c:pt idx="2">
                  <c:v>3.105</c:v>
                </c:pt>
                <c:pt idx="3">
                  <c:v>7.05</c:v>
                </c:pt>
                <c:pt idx="4">
                  <c:v>27.05</c:v>
                </c:pt>
                <c:pt idx="5">
                  <c:v>460</c:v>
                </c:pt>
              </c:numCache>
            </c:numRef>
          </c:xVal>
          <c:yVal>
            <c:numRef>
              <c:f>calculations!$Z$44:$Z$49</c:f>
              <c:numCache>
                <c:ptCount val="6"/>
                <c:pt idx="0">
                  <c:v>1.2536722452003586</c:v>
                </c:pt>
                <c:pt idx="1">
                  <c:v>2.50332342661633</c:v>
                </c:pt>
                <c:pt idx="2">
                  <c:v>5.0118513531271764</c:v>
                </c:pt>
                <c:pt idx="3">
                  <c:v>12.535568753599135</c:v>
                </c:pt>
                <c:pt idx="4">
                  <c:v>50.65279721291721</c:v>
                </c:pt>
                <c:pt idx="5">
                  <c:v>501.68721774985283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calculations!$V$137:$V$154</c:f>
              <c:numCache>
                <c:ptCount val="18"/>
                <c:pt idx="0">
                  <c:v>1</c:v>
                </c:pt>
                <c:pt idx="1">
                  <c:v>25</c:v>
                </c:pt>
                <c:pt idx="2">
                  <c:v>49</c:v>
                </c:pt>
                <c:pt idx="3">
                  <c:v>73</c:v>
                </c:pt>
                <c:pt idx="4">
                  <c:v>97</c:v>
                </c:pt>
                <c:pt idx="5">
                  <c:v>121</c:v>
                </c:pt>
                <c:pt idx="6">
                  <c:v>145</c:v>
                </c:pt>
                <c:pt idx="7">
                  <c:v>169</c:v>
                </c:pt>
                <c:pt idx="8">
                  <c:v>193</c:v>
                </c:pt>
                <c:pt idx="9">
                  <c:v>217</c:v>
                </c:pt>
                <c:pt idx="10">
                  <c:v>241</c:v>
                </c:pt>
                <c:pt idx="11">
                  <c:v>265</c:v>
                </c:pt>
                <c:pt idx="12">
                  <c:v>289</c:v>
                </c:pt>
                <c:pt idx="13">
                  <c:v>313</c:v>
                </c:pt>
                <c:pt idx="14">
                  <c:v>355</c:v>
                </c:pt>
                <c:pt idx="15">
                  <c:v>385</c:v>
                </c:pt>
                <c:pt idx="16">
                  <c:v>409</c:v>
                </c:pt>
                <c:pt idx="17">
                  <c:v>460</c:v>
                </c:pt>
              </c:numCache>
            </c:numRef>
          </c:xVal>
          <c:yVal>
            <c:numRef>
              <c:f>calculations!$W$137:$W$154</c:f>
              <c:numCache>
                <c:ptCount val="18"/>
                <c:pt idx="0">
                  <c:v>1</c:v>
                </c:pt>
                <c:pt idx="1">
                  <c:v>25.10909364876065</c:v>
                </c:pt>
                <c:pt idx="2">
                  <c:v>49.42952142552297</c:v>
                </c:pt>
                <c:pt idx="3">
                  <c:v>73.9640743139097</c:v>
                </c:pt>
                <c:pt idx="4">
                  <c:v>98.71559266033758</c:v>
                </c:pt>
                <c:pt idx="5">
                  <c:v>123.68696727018431</c:v>
                </c:pt>
                <c:pt idx="6">
                  <c:v>148.8811405332964</c:v>
                </c:pt>
                <c:pt idx="7">
                  <c:v>174.3011075797572</c:v>
                </c:pt>
                <c:pt idx="8">
                  <c:v>199.9499174668702</c:v>
                </c:pt>
                <c:pt idx="9">
                  <c:v>225.83067439834377</c:v>
                </c:pt>
                <c:pt idx="10">
                  <c:v>251.94653897670278</c:v>
                </c:pt>
                <c:pt idx="11">
                  <c:v>278.3007294899873</c:v>
                </c:pt>
                <c:pt idx="12">
                  <c:v>304.89652323383893</c:v>
                </c:pt>
                <c:pt idx="13">
                  <c:v>331.7372578701157</c:v>
                </c:pt>
                <c:pt idx="14">
                  <c:v>379.30819293717843</c:v>
                </c:pt>
                <c:pt idx="15">
                  <c:v>413.76341884200514</c:v>
                </c:pt>
                <c:pt idx="16">
                  <c:v>441.61855068895255</c:v>
                </c:pt>
                <c:pt idx="17">
                  <c:v>501.68721774985283</c:v>
                </c:pt>
              </c:numCache>
            </c:numRef>
          </c:yVal>
          <c:smooth val="0"/>
        </c:ser>
        <c:axId val="5053269"/>
        <c:axId val="45479422"/>
      </c:scatterChart>
      <c:valAx>
        <c:axId val="5053269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Radon activity ratio (time a / time b)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9422"/>
        <c:crossesAt val="0.1"/>
        <c:crossBetween val="midCat"/>
        <c:dispUnits/>
      </c:valAx>
      <c:valAx>
        <c:axId val="45479422"/>
        <c:scaling>
          <c:logBase val="10"/>
          <c:orientation val="minMax"/>
          <c:max val="1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of air-exchange times (a/b)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269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0665"/>
          <c:w val="0.68375"/>
          <c:h val="0.7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calculations!$R$1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calculations!$Q$2:$Q$28</c:f>
              <c:numCach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3.829543426490842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5.524705918532348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7.5</c:v>
                </c:pt>
                <c:pt idx="18">
                  <c:v>8</c:v>
                </c:pt>
                <c:pt idx="19">
                  <c:v>8.5</c:v>
                </c:pt>
                <c:pt idx="20">
                  <c:v>9</c:v>
                </c:pt>
                <c:pt idx="21">
                  <c:v>9.5</c:v>
                </c:pt>
                <c:pt idx="22">
                  <c:v>10</c:v>
                </c:pt>
                <c:pt idx="23">
                  <c:v>10.5</c:v>
                </c:pt>
                <c:pt idx="24">
                  <c:v>11</c:v>
                </c:pt>
                <c:pt idx="25">
                  <c:v>11.5</c:v>
                </c:pt>
                <c:pt idx="26">
                  <c:v>12</c:v>
                </c:pt>
              </c:numCache>
            </c:numRef>
          </c:xVal>
          <c:yVal>
            <c:numRef>
              <c:f>calculations!$R$2:$R$28</c:f>
              <c:numCache>
                <c:ptCount val="27"/>
                <c:pt idx="0">
                  <c:v>1</c:v>
                </c:pt>
                <c:pt idx="1">
                  <c:v>0.9134743339009529</c:v>
                </c:pt>
                <c:pt idx="2">
                  <c:v>0.8344353586957896</c:v>
                </c:pt>
                <c:pt idx="3">
                  <c:v>0.762235283468039</c:v>
                </c:pt>
                <c:pt idx="4">
                  <c:v>0.696282367841771</c:v>
                </c:pt>
                <c:pt idx="5">
                  <c:v>0.63603607217124</c:v>
                </c:pt>
                <c:pt idx="6">
                  <c:v>0.5810026273636019</c:v>
                </c:pt>
                <c:pt idx="7">
                  <c:v>0.5307309880256698</c:v>
                </c:pt>
                <c:pt idx="8">
                  <c:v>0.49999991018255957</c:v>
                </c:pt>
                <c:pt idx="9">
                  <c:v>0.48480913576734325</c:v>
                </c:pt>
                <c:pt idx="10">
                  <c:v>0.4428607023641705</c:v>
                </c:pt>
                <c:pt idx="11">
                  <c:v>0.4045418851030188</c:v>
                </c:pt>
                <c:pt idx="12">
                  <c:v>0.36953862902951595</c:v>
                </c:pt>
                <c:pt idx="13">
                  <c:v>0.36788982609319115</c:v>
                </c:pt>
                <c:pt idx="14">
                  <c:v>0.3375640530034084</c:v>
                </c:pt>
                <c:pt idx="15">
                  <c:v>0.30835609846619444</c:v>
                </c:pt>
                <c:pt idx="16">
                  <c:v>0.2816753816507036</c:v>
                </c:pt>
                <c:pt idx="17">
                  <c:v>0.25730323162967317</c:v>
                </c:pt>
                <c:pt idx="18">
                  <c:v>0.23503989812347828</c:v>
                </c:pt>
                <c:pt idx="19">
                  <c:v>0.21470291437849215</c:v>
                </c:pt>
                <c:pt idx="20">
                  <c:v>0.19612560169848642</c:v>
                </c:pt>
                <c:pt idx="21">
                  <c:v>0.17915570337244846</c:v>
                </c:pt>
                <c:pt idx="22">
                  <c:v>0.16365413680270405</c:v>
                </c:pt>
                <c:pt idx="23">
                  <c:v>0.14949385360598555</c:v>
                </c:pt>
                <c:pt idx="24">
                  <c:v>0.1365587983450142</c:v>
                </c:pt>
                <c:pt idx="25">
                  <c:v>0.12474295735652637</c:v>
                </c:pt>
                <c:pt idx="26">
                  <c:v>0.11394948988008793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calculations!$J$19:$J$20</c:f>
              <c:numCache>
                <c:ptCount val="2"/>
                <c:pt idx="0">
                  <c:v>3.83</c:v>
                </c:pt>
                <c:pt idx="1">
                  <c:v>3.83</c:v>
                </c:pt>
              </c:numCache>
            </c:numRef>
          </c:xVal>
          <c:yVal>
            <c:numRef>
              <c:f>calculations!$K$19:$K$20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calculations!$J$22:$J$23</c:f>
              <c:numCache>
                <c:ptCount val="2"/>
                <c:pt idx="0">
                  <c:v>5.525</c:v>
                </c:pt>
                <c:pt idx="1">
                  <c:v>5.525</c:v>
                </c:pt>
              </c:numCache>
            </c:numRef>
          </c:xVal>
          <c:yVal>
            <c:numRef>
              <c:f>calculations!$K$22:$K$23</c:f>
              <c:numCache>
                <c:ptCount val="2"/>
                <c:pt idx="0">
                  <c:v>0</c:v>
                </c:pt>
                <c:pt idx="1">
                  <c:v>0.37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calculations!$G$19:$G$20</c:f>
              <c:numCache>
                <c:ptCount val="2"/>
                <c:pt idx="0">
                  <c:v>0</c:v>
                </c:pt>
                <c:pt idx="1">
                  <c:v>3.83</c:v>
                </c:pt>
              </c:numCache>
            </c:numRef>
          </c:xVal>
          <c:yVal>
            <c:numRef>
              <c:f>calculations!$H$19:$H$20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calculations!$G$22:$G$23</c:f>
              <c:numCache>
                <c:ptCount val="2"/>
                <c:pt idx="0">
                  <c:v>0</c:v>
                </c:pt>
                <c:pt idx="1">
                  <c:v>5.525</c:v>
                </c:pt>
              </c:numCache>
            </c:numRef>
          </c:xVal>
          <c:yVal>
            <c:numRef>
              <c:f>calculations!$H$22:$H$23</c:f>
              <c:numCache>
                <c:ptCount val="2"/>
                <c:pt idx="0">
                  <c:v>0.37</c:v>
                </c:pt>
                <c:pt idx="1">
                  <c:v>0.37</c:v>
                </c:pt>
              </c:numCache>
            </c:numRef>
          </c:yVal>
          <c:smooth val="1"/>
        </c:ser>
        <c:axId val="6661615"/>
        <c:axId val="59954536"/>
      </c:scatterChart>
      <c:valAx>
        <c:axId val="666161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954536"/>
        <c:crosses val="autoZero"/>
        <c:crossBetween val="midCat"/>
        <c:dispUnits/>
      </c:valAx>
      <c:valAx>
        <c:axId val="599545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concentration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16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6075"/>
          <c:w val="0.80675"/>
          <c:h val="0.81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'Perrier et al 2004'!$B$7:$B$14</c:f>
              <c:numCache>
                <c:ptCount val="8"/>
                <c:pt idx="0">
                  <c:v>1.3</c:v>
                </c:pt>
                <c:pt idx="1">
                  <c:v>1.5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</c:numCache>
            </c:numRef>
          </c:xVal>
          <c:yVal>
            <c:numRef>
              <c:f>'Perrier et al 2004'!$G$7:$G$14</c:f>
              <c:numCache>
                <c:ptCount val="8"/>
                <c:pt idx="0">
                  <c:v>18.416206261510126</c:v>
                </c:pt>
                <c:pt idx="1">
                  <c:v>11.049723756906078</c:v>
                </c:pt>
                <c:pt idx="2">
                  <c:v>5.524861878453039</c:v>
                </c:pt>
                <c:pt idx="3">
                  <c:v>1.3812154696132597</c:v>
                </c:pt>
                <c:pt idx="4">
                  <c:v>0.6138735420503376</c:v>
                </c:pt>
                <c:pt idx="5">
                  <c:v>0.29078220412910727</c:v>
                </c:pt>
                <c:pt idx="6">
                  <c:v>0.11275228323373548</c:v>
                </c:pt>
                <c:pt idx="7">
                  <c:v>0.05580668564093978</c:v>
                </c:pt>
              </c:numCache>
            </c:numRef>
          </c:yVal>
          <c:smooth val="0"/>
        </c:ser>
        <c:axId val="2719913"/>
        <c:axId val="24479218"/>
      </c:scatterChart>
      <c:valAx>
        <c:axId val="271991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Ratio of maximum to minimum concentrations</a:t>
                </a:r>
              </a:p>
            </c:rich>
          </c:tx>
          <c:layout>
            <c:manualLayout>
              <c:xMode val="factor"/>
              <c:yMode val="factor"/>
              <c:x val="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At val="0.01"/>
        <c:crossBetween val="midCat"/>
        <c:dispUnits/>
      </c:valAx>
      <c:valAx>
        <c:axId val="24479218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Minimum air-exchange time, days
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7199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0.0915</cdr:y>
    </cdr:from>
    <cdr:to>
      <cdr:x>0.7065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2524125" y="514350"/>
          <a:ext cx="40290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(days) of fast air-exchange (time b)</a:t>
          </a:r>
        </a:p>
      </cdr:txBody>
    </cdr:sp>
  </cdr:relSizeAnchor>
  <cdr:relSizeAnchor xmlns:cdr="http://schemas.openxmlformats.org/drawingml/2006/chartDrawing">
    <cdr:from>
      <cdr:x>0.645</cdr:x>
      <cdr:y>0.14575</cdr:y>
    </cdr:from>
    <cdr:to>
      <cdr:x>0.71275</cdr:x>
      <cdr:y>0.20125</cdr:y>
    </cdr:to>
    <cdr:sp>
      <cdr:nvSpPr>
        <cdr:cNvPr id="2" name="Text Box 3"/>
        <cdr:cNvSpPr txBox="1">
          <a:spLocks noChangeArrowheads="1"/>
        </cdr:cNvSpPr>
      </cdr:nvSpPr>
      <cdr:spPr>
        <a:xfrm>
          <a:off x="5981700" y="828675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0.44275</cdr:x>
      <cdr:y>0.14725</cdr:y>
    </cdr:from>
    <cdr:to>
      <cdr:x>0.4875</cdr:x>
      <cdr:y>0.205</cdr:y>
    </cdr:to>
    <cdr:sp>
      <cdr:nvSpPr>
        <cdr:cNvPr id="3" name="Text Box 4"/>
        <cdr:cNvSpPr txBox="1">
          <a:spLocks noChangeArrowheads="1"/>
        </cdr:cNvSpPr>
      </cdr:nvSpPr>
      <cdr:spPr>
        <a:xfrm>
          <a:off x="4105275" y="838200"/>
          <a:ext cx="419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0.397</cdr:x>
      <cdr:y>0.14725</cdr:y>
    </cdr:from>
    <cdr:to>
      <cdr:x>0.4205</cdr:x>
      <cdr:y>0.205</cdr:y>
    </cdr:to>
    <cdr:sp>
      <cdr:nvSpPr>
        <cdr:cNvPr id="4" name="Text Box 5"/>
        <cdr:cNvSpPr txBox="1">
          <a:spLocks noChangeArrowheads="1"/>
        </cdr:cNvSpPr>
      </cdr:nvSpPr>
      <cdr:spPr>
        <a:xfrm>
          <a:off x="3686175" y="838200"/>
          <a:ext cx="219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0.522</cdr:x>
      <cdr:y>0.1495</cdr:y>
    </cdr:from>
    <cdr:to>
      <cdr:x>0.57225</cdr:x>
      <cdr:y>0.205</cdr:y>
    </cdr:to>
    <cdr:sp>
      <cdr:nvSpPr>
        <cdr:cNvPr id="5" name="Text Box 6"/>
        <cdr:cNvSpPr txBox="1">
          <a:spLocks noChangeArrowheads="1"/>
        </cdr:cNvSpPr>
      </cdr:nvSpPr>
      <cdr:spPr>
        <a:xfrm>
          <a:off x="4838700" y="847725"/>
          <a:ext cx="466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</a:t>
          </a:r>
        </a:p>
      </cdr:txBody>
    </cdr:sp>
  </cdr:relSizeAnchor>
  <cdr:relSizeAnchor xmlns:cdr="http://schemas.openxmlformats.org/drawingml/2006/chartDrawing">
    <cdr:from>
      <cdr:x>0.3485</cdr:x>
      <cdr:y>0.14725</cdr:y>
    </cdr:from>
    <cdr:to>
      <cdr:x>0.375</cdr:x>
      <cdr:y>0.205</cdr:y>
    </cdr:to>
    <cdr:sp>
      <cdr:nvSpPr>
        <cdr:cNvPr id="6" name="Text Box 8"/>
        <cdr:cNvSpPr txBox="1">
          <a:spLocks noChangeArrowheads="1"/>
        </cdr:cNvSpPr>
      </cdr:nvSpPr>
      <cdr:spPr>
        <a:xfrm>
          <a:off x="3228975" y="838200"/>
          <a:ext cx="247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0.46975</cdr:x>
      <cdr:y>0.617</cdr:y>
    </cdr:from>
    <cdr:to>
      <cdr:x>0.649</cdr:x>
      <cdr:y>0.79225</cdr:y>
    </cdr:to>
    <cdr:sp>
      <cdr:nvSpPr>
        <cdr:cNvPr id="7" name="Text Box 10"/>
        <cdr:cNvSpPr txBox="1">
          <a:spLocks noChangeArrowheads="1"/>
        </cdr:cNvSpPr>
      </cdr:nvSpPr>
      <cdr:spPr>
        <a:xfrm>
          <a:off x="4362450" y="3505200"/>
          <a:ext cx="1666875" cy="1000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41148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Rn fluxes, smaller cave, or more vigorous airflow</a:t>
          </a:r>
        </a:p>
      </cdr:txBody>
    </cdr:sp>
  </cdr:relSizeAnchor>
  <cdr:relSizeAnchor xmlns:cdr="http://schemas.openxmlformats.org/drawingml/2006/chartDrawing">
    <cdr:from>
      <cdr:x>0.294</cdr:x>
      <cdr:y>0.14725</cdr:y>
    </cdr:from>
    <cdr:to>
      <cdr:x>0.34575</cdr:x>
      <cdr:y>0.20425</cdr:y>
    </cdr:to>
    <cdr:sp>
      <cdr:nvSpPr>
        <cdr:cNvPr id="8" name="Text Box 11"/>
        <cdr:cNvSpPr txBox="1">
          <a:spLocks noChangeArrowheads="1"/>
        </cdr:cNvSpPr>
      </cdr:nvSpPr>
      <cdr:spPr>
        <a:xfrm>
          <a:off x="2724150" y="838200"/>
          <a:ext cx="476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0.13825</cdr:x>
      <cdr:y>0.414</cdr:y>
    </cdr:from>
    <cdr:to>
      <cdr:x>0.53775</cdr:x>
      <cdr:y>0.75825</cdr:y>
    </cdr:to>
    <cdr:sp>
      <cdr:nvSpPr>
        <cdr:cNvPr id="9" name="Arc 11"/>
        <cdr:cNvSpPr>
          <a:spLocks/>
        </cdr:cNvSpPr>
      </cdr:nvSpPr>
      <cdr:spPr>
        <a:xfrm>
          <a:off x="1276350" y="2352675"/>
          <a:ext cx="3714750" cy="1962150"/>
        </a:xfrm>
        <a:custGeom>
          <a:pathLst>
            <a:path stroke="0" h="1856102" w="3688263">
              <a:moveTo>
                <a:pt x="1334561" y="36133"/>
              </a:moveTo>
              <a:lnTo>
                <a:pt x="0" y="0"/>
              </a:lnTo>
              <a:close/>
            </a:path>
            <a:path fill="none" h="1856102" w="3688264">
              <a:moveTo>
                <a:pt x="3688264" y="1856102"/>
              </a:moveTo>
            </a:path>
          </a:pathLst>
        </a:custGeom>
        <a:noFill/>
        <a:ln w="412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0.5125</cdr:y>
    </cdr:from>
    <cdr:to>
      <cdr:x>0.5165</cdr:x>
      <cdr:y>0.617</cdr:y>
    </cdr:to>
    <cdr:sp>
      <cdr:nvSpPr>
        <cdr:cNvPr id="10" name="Straight Connector 13"/>
        <cdr:cNvSpPr>
          <a:spLocks/>
        </cdr:cNvSpPr>
      </cdr:nvSpPr>
      <cdr:spPr>
        <a:xfrm rot="16200000" flipH="1" flipV="1">
          <a:off x="4591050" y="2914650"/>
          <a:ext cx="2000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</cdr:x>
      <cdr:y>0.254</cdr:y>
    </cdr:from>
    <cdr:to>
      <cdr:x>0.6605</cdr:x>
      <cdr:y>0.487</cdr:y>
    </cdr:to>
    <cdr:sp>
      <cdr:nvSpPr>
        <cdr:cNvPr id="11" name="TextBox 15"/>
        <cdr:cNvSpPr txBox="1">
          <a:spLocks noChangeArrowheads="1"/>
        </cdr:cNvSpPr>
      </cdr:nvSpPr>
      <cdr:spPr>
        <a:xfrm rot="19584620">
          <a:off x="4800600" y="1438275"/>
          <a:ext cx="133350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Time </a:t>
          </a: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of slow a</a:t>
          </a: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ir-exchange</a:t>
          </a: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 (time </a:t>
          </a: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a)</a:t>
          </a:r>
        </a:p>
      </cdr:txBody>
    </cdr:sp>
  </cdr:relSizeAnchor>
  <cdr:relSizeAnchor xmlns:cdr="http://schemas.openxmlformats.org/drawingml/2006/chartDrawing">
    <cdr:from>
      <cdr:x>0.5125</cdr:x>
      <cdr:y>0.22375</cdr:y>
    </cdr:from>
    <cdr:to>
      <cdr:x>0.568</cdr:x>
      <cdr:y>0.293</cdr:y>
    </cdr:to>
    <cdr:sp>
      <cdr:nvSpPr>
        <cdr:cNvPr id="12" name="TextBox 17"/>
        <cdr:cNvSpPr txBox="1">
          <a:spLocks noChangeArrowheads="1"/>
        </cdr:cNvSpPr>
      </cdr:nvSpPr>
      <cdr:spPr>
        <a:xfrm rot="19908380">
          <a:off x="4752975" y="1266825"/>
          <a:ext cx="514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0.53175</cdr:x>
      <cdr:y>0.38175</cdr:y>
    </cdr:from>
    <cdr:to>
      <cdr:x>0.587</cdr:x>
      <cdr:y>0.45075</cdr:y>
    </cdr:to>
    <cdr:sp>
      <cdr:nvSpPr>
        <cdr:cNvPr id="13" name="TextBox 1"/>
        <cdr:cNvSpPr txBox="1">
          <a:spLocks noChangeArrowheads="1"/>
        </cdr:cNvSpPr>
      </cdr:nvSpPr>
      <cdr:spPr>
        <a:xfrm rot="19908380">
          <a:off x="4933950" y="2171700"/>
          <a:ext cx="514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0.659</cdr:x>
      <cdr:y>0.387</cdr:y>
    </cdr:from>
    <cdr:to>
      <cdr:x>0.72725</cdr:x>
      <cdr:y>0.4425</cdr:y>
    </cdr:to>
    <cdr:sp>
      <cdr:nvSpPr>
        <cdr:cNvPr id="14" name="Text Box 3"/>
        <cdr:cNvSpPr txBox="1">
          <a:spLocks noChangeArrowheads="1"/>
        </cdr:cNvSpPr>
      </cdr:nvSpPr>
      <cdr:spPr>
        <a:xfrm>
          <a:off x="6115050" y="22002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0.27425</cdr:y>
    </cdr:from>
    <cdr:to>
      <cdr:x>0.46575</cdr:x>
      <cdr:y>0.401</cdr:y>
    </cdr:to>
    <cdr:sp>
      <cdr:nvSpPr>
        <cdr:cNvPr id="1" name="Straight Arrow Connector 2"/>
        <cdr:cNvSpPr>
          <a:spLocks/>
        </cdr:cNvSpPr>
      </cdr:nvSpPr>
      <cdr:spPr>
        <a:xfrm rot="16200000" flipH="1" flipV="1">
          <a:off x="4324350" y="1552575"/>
          <a:ext cx="0" cy="723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0.39925</cdr:y>
    </cdr:from>
    <cdr:to>
      <cdr:x>0.56725</cdr:x>
      <cdr:y>0.4845</cdr:y>
    </cdr:to>
    <cdr:sp>
      <cdr:nvSpPr>
        <cdr:cNvPr id="2" name="Straight Arrow Connector 3"/>
        <cdr:cNvSpPr>
          <a:spLocks/>
        </cdr:cNvSpPr>
      </cdr:nvSpPr>
      <cdr:spPr>
        <a:xfrm rot="16200000" flipH="1">
          <a:off x="5257800" y="2266950"/>
          <a:ext cx="0" cy="4857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0.395</cdr:x>
      <cdr:y>0.13525</cdr:y>
    </cdr:from>
    <cdr:to>
      <cdr:x>0.5365</cdr:x>
      <cdr:y>0.32875</cdr:y>
    </cdr:to>
    <cdr:sp>
      <cdr:nvSpPr>
        <cdr:cNvPr id="3" name="TextBox 4"/>
        <cdr:cNvSpPr txBox="1">
          <a:spLocks noChangeArrowheads="1"/>
        </cdr:cNvSpPr>
      </cdr:nvSpPr>
      <cdr:spPr>
        <a:xfrm>
          <a:off x="3667125" y="762000"/>
          <a:ext cx="1314450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t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half-life</a:t>
          </a:r>
        </a:p>
      </cdr:txBody>
    </cdr:sp>
  </cdr:relSizeAnchor>
  <cdr:relSizeAnchor xmlns:cdr="http://schemas.openxmlformats.org/drawingml/2006/chartDrawing">
    <cdr:from>
      <cdr:x>0.4935</cdr:x>
      <cdr:y>0.271</cdr:y>
    </cdr:from>
    <cdr:to>
      <cdr:x>0.655</cdr:x>
      <cdr:y>0.45375</cdr:y>
    </cdr:to>
    <cdr:sp>
      <cdr:nvSpPr>
        <cdr:cNvPr id="4" name="TextBox 1"/>
        <cdr:cNvSpPr txBox="1">
          <a:spLocks noChangeArrowheads="1"/>
        </cdr:cNvSpPr>
      </cdr:nvSpPr>
      <cdr:spPr>
        <a:xfrm>
          <a:off x="4581525" y="1533525"/>
          <a:ext cx="149542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relaxation time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66675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76200</xdr:rowOff>
    </xdr:from>
    <xdr:to>
      <xdr:col>12</xdr:col>
      <xdr:colOff>57150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76200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4"/>
  <sheetViews>
    <sheetView zoomScalePageLayoutView="0" workbookViewId="0" topLeftCell="K80">
      <selection activeCell="AM109" sqref="AM109"/>
    </sheetView>
  </sheetViews>
  <sheetFormatPr defaultColWidth="9.140625" defaultRowHeight="12.75"/>
  <cols>
    <col min="4" max="4" width="11.00390625" style="0" bestFit="1" customWidth="1"/>
    <col min="5" max="6" width="6.00390625" style="0" customWidth="1"/>
    <col min="16" max="16" width="6.00390625" style="0" bestFit="1" customWidth="1"/>
    <col min="17" max="17" width="11.28125" style="0" customWidth="1"/>
    <col min="18" max="18" width="8.421875" style="0" customWidth="1"/>
    <col min="20" max="20" width="11.421875" style="0" customWidth="1"/>
  </cols>
  <sheetData>
    <row r="1" spans="1:18" ht="18.75">
      <c r="A1" s="1" t="s">
        <v>3</v>
      </c>
      <c r="O1" s="8" t="s">
        <v>31</v>
      </c>
      <c r="P1" s="3" t="s">
        <v>14</v>
      </c>
      <c r="Q1" s="8" t="s">
        <v>32</v>
      </c>
      <c r="R1" s="8" t="s">
        <v>33</v>
      </c>
    </row>
    <row r="2" spans="1:18" ht="15.75">
      <c r="A2" s="1" t="s">
        <v>6</v>
      </c>
      <c r="O2">
        <v>1</v>
      </c>
      <c r="P2">
        <v>0.181</v>
      </c>
      <c r="Q2">
        <v>0</v>
      </c>
      <c r="R2" s="9">
        <f>O2*EXP(-P2*Q2)</f>
        <v>1</v>
      </c>
    </row>
    <row r="3" spans="1:18" ht="12.75">
      <c r="A3" t="s">
        <v>8</v>
      </c>
      <c r="O3">
        <v>1</v>
      </c>
      <c r="P3">
        <v>0.181</v>
      </c>
      <c r="Q3">
        <v>0.5</v>
      </c>
      <c r="R3" s="9">
        <f aca="true" t="shared" si="0" ref="R3:R20">O3*EXP(-P3*Q3)</f>
        <v>0.9134743339009529</v>
      </c>
    </row>
    <row r="4" spans="1:18" ht="12.75">
      <c r="A4" t="s">
        <v>7</v>
      </c>
      <c r="O4">
        <v>1</v>
      </c>
      <c r="P4">
        <v>0.181</v>
      </c>
      <c r="Q4">
        <v>1</v>
      </c>
      <c r="R4" s="9">
        <f t="shared" si="0"/>
        <v>0.8344353586957896</v>
      </c>
    </row>
    <row r="5" spans="15:18" ht="12.75">
      <c r="O5">
        <v>1</v>
      </c>
      <c r="P5">
        <v>0.181</v>
      </c>
      <c r="Q5">
        <v>1.5</v>
      </c>
      <c r="R5" s="9">
        <f t="shared" si="0"/>
        <v>0.762235283468039</v>
      </c>
    </row>
    <row r="6" spans="1:18" ht="12.75">
      <c r="A6" t="s">
        <v>0</v>
      </c>
      <c r="D6">
        <v>0.181</v>
      </c>
      <c r="E6" t="s">
        <v>1</v>
      </c>
      <c r="O6">
        <v>1</v>
      </c>
      <c r="P6">
        <v>0.181</v>
      </c>
      <c r="Q6">
        <v>2</v>
      </c>
      <c r="R6" s="9">
        <f t="shared" si="0"/>
        <v>0.696282367841771</v>
      </c>
    </row>
    <row r="7" spans="4:18" ht="12.75">
      <c r="D7">
        <f>2.06*10^-6</f>
        <v>2.0599999999999998E-06</v>
      </c>
      <c r="E7" t="s">
        <v>2</v>
      </c>
      <c r="O7">
        <v>1</v>
      </c>
      <c r="P7">
        <v>0.181</v>
      </c>
      <c r="Q7">
        <v>2.5</v>
      </c>
      <c r="R7" s="9">
        <f t="shared" si="0"/>
        <v>0.63603607217124</v>
      </c>
    </row>
    <row r="8" spans="15:18" ht="12.75">
      <c r="O8">
        <v>1</v>
      </c>
      <c r="P8">
        <v>0.181</v>
      </c>
      <c r="Q8">
        <v>3</v>
      </c>
      <c r="R8" s="9">
        <f t="shared" si="0"/>
        <v>0.5810026273636019</v>
      </c>
    </row>
    <row r="9" spans="1:18" ht="12.75">
      <c r="A9" t="s">
        <v>4</v>
      </c>
      <c r="O9">
        <v>1</v>
      </c>
      <c r="P9">
        <v>0.181</v>
      </c>
      <c r="Q9">
        <v>3.5</v>
      </c>
      <c r="R9" s="9">
        <f t="shared" si="0"/>
        <v>0.5307309880256698</v>
      </c>
    </row>
    <row r="10" spans="11:19" ht="12.75">
      <c r="K10" t="e">
        <f>1/e()</f>
        <v>#NAME?</v>
      </c>
      <c r="O10">
        <v>1</v>
      </c>
      <c r="P10">
        <v>0.181</v>
      </c>
      <c r="Q10" s="9">
        <v>3.829543426490842</v>
      </c>
      <c r="R10" s="9">
        <f>O10*EXP(-P10*Q10)</f>
        <v>0.49999991018255957</v>
      </c>
      <c r="S10" s="8" t="s">
        <v>38</v>
      </c>
    </row>
    <row r="11" spans="15:18" ht="12.75">
      <c r="O11">
        <v>1</v>
      </c>
      <c r="P11">
        <v>0.181</v>
      </c>
      <c r="Q11">
        <v>4</v>
      </c>
      <c r="R11" s="9">
        <f t="shared" si="0"/>
        <v>0.48480913576734325</v>
      </c>
    </row>
    <row r="12" spans="15:18" ht="12.75">
      <c r="O12">
        <v>1</v>
      </c>
      <c r="P12">
        <v>0.181</v>
      </c>
      <c r="Q12">
        <v>4.5</v>
      </c>
      <c r="R12" s="9">
        <f t="shared" si="0"/>
        <v>0.4428607023641705</v>
      </c>
    </row>
    <row r="13" spans="10:18" ht="15">
      <c r="J13" s="11" t="s">
        <v>35</v>
      </c>
      <c r="K13" s="10" t="s">
        <v>34</v>
      </c>
      <c r="O13">
        <v>1</v>
      </c>
      <c r="P13">
        <v>0.181</v>
      </c>
      <c r="Q13">
        <v>5</v>
      </c>
      <c r="R13" s="9">
        <f t="shared" si="0"/>
        <v>0.4045418851030188</v>
      </c>
    </row>
    <row r="14" spans="10:18" ht="12.75">
      <c r="J14" s="8" t="s">
        <v>36</v>
      </c>
      <c r="K14">
        <f>1/K13</f>
        <v>0.367879441171443</v>
      </c>
      <c r="O14">
        <v>1</v>
      </c>
      <c r="P14">
        <v>0.181</v>
      </c>
      <c r="Q14">
        <v>5.5</v>
      </c>
      <c r="R14" s="9">
        <f t="shared" si="0"/>
        <v>0.36953862902951595</v>
      </c>
    </row>
    <row r="15" spans="10:19" ht="12.75">
      <c r="J15" s="8"/>
      <c r="O15">
        <v>1</v>
      </c>
      <c r="P15">
        <v>0.181</v>
      </c>
      <c r="Q15" s="4">
        <v>5.524705918532348</v>
      </c>
      <c r="R15" s="9">
        <f>O15*EXP(-P15*Q15)</f>
        <v>0.36788982609319115</v>
      </c>
      <c r="S15" s="8" t="s">
        <v>37</v>
      </c>
    </row>
    <row r="16" spans="10:18" ht="12.75">
      <c r="J16" s="8"/>
      <c r="O16">
        <v>1</v>
      </c>
      <c r="P16">
        <v>0.181</v>
      </c>
      <c r="Q16">
        <v>6</v>
      </c>
      <c r="R16" s="9">
        <f t="shared" si="0"/>
        <v>0.3375640530034084</v>
      </c>
    </row>
    <row r="17" spans="15:18" ht="12.75">
      <c r="O17">
        <v>1</v>
      </c>
      <c r="P17">
        <v>0.181</v>
      </c>
      <c r="Q17">
        <v>6.5</v>
      </c>
      <c r="R17" s="9">
        <f t="shared" si="0"/>
        <v>0.30835609846619444</v>
      </c>
    </row>
    <row r="18" spans="10:18" ht="12.75">
      <c r="J18" s="8" t="s">
        <v>32</v>
      </c>
      <c r="K18" s="8" t="s">
        <v>33</v>
      </c>
      <c r="O18">
        <v>1</v>
      </c>
      <c r="P18">
        <v>0.181</v>
      </c>
      <c r="Q18">
        <v>7</v>
      </c>
      <c r="R18" s="9">
        <f t="shared" si="0"/>
        <v>0.2816753816507036</v>
      </c>
    </row>
    <row r="19" spans="7:18" ht="12.75">
      <c r="G19">
        <v>0</v>
      </c>
      <c r="H19">
        <v>0.5</v>
      </c>
      <c r="J19">
        <v>3.83</v>
      </c>
      <c r="K19">
        <v>0</v>
      </c>
      <c r="O19">
        <v>1</v>
      </c>
      <c r="P19">
        <v>0.181</v>
      </c>
      <c r="Q19">
        <v>7.5</v>
      </c>
      <c r="R19" s="9">
        <f t="shared" si="0"/>
        <v>0.25730323162967317</v>
      </c>
    </row>
    <row r="20" spans="7:18" ht="12.75">
      <c r="G20">
        <v>3.83</v>
      </c>
      <c r="H20">
        <v>0.5</v>
      </c>
      <c r="J20">
        <v>3.83</v>
      </c>
      <c r="K20">
        <v>0.5</v>
      </c>
      <c r="O20">
        <v>1</v>
      </c>
      <c r="P20">
        <v>0.181</v>
      </c>
      <c r="Q20">
        <v>8</v>
      </c>
      <c r="R20" s="9">
        <f t="shared" si="0"/>
        <v>0.23503989812347828</v>
      </c>
    </row>
    <row r="21" spans="15:18" ht="12.75">
      <c r="O21">
        <v>1</v>
      </c>
      <c r="P21">
        <v>0.181</v>
      </c>
      <c r="Q21">
        <v>8.5</v>
      </c>
      <c r="R21" s="9">
        <f aca="true" t="shared" si="1" ref="R21:R28">O21*EXP(-P21*Q21)</f>
        <v>0.21470291437849215</v>
      </c>
    </row>
    <row r="22" spans="7:18" ht="12.75">
      <c r="G22">
        <v>0</v>
      </c>
      <c r="H22">
        <v>0.37</v>
      </c>
      <c r="J22">
        <v>5.525</v>
      </c>
      <c r="K22">
        <v>0</v>
      </c>
      <c r="O22">
        <v>1</v>
      </c>
      <c r="P22">
        <v>0.181</v>
      </c>
      <c r="Q22">
        <v>9</v>
      </c>
      <c r="R22" s="9">
        <f t="shared" si="1"/>
        <v>0.19612560169848642</v>
      </c>
    </row>
    <row r="23" spans="7:18" ht="12.75">
      <c r="G23">
        <v>5.525</v>
      </c>
      <c r="H23">
        <v>0.37</v>
      </c>
      <c r="J23">
        <v>5.525</v>
      </c>
      <c r="K23">
        <v>0.37</v>
      </c>
      <c r="O23">
        <v>1</v>
      </c>
      <c r="P23">
        <v>0.181</v>
      </c>
      <c r="Q23">
        <v>9.5</v>
      </c>
      <c r="R23" s="9">
        <f t="shared" si="1"/>
        <v>0.17915570337244846</v>
      </c>
    </row>
    <row r="24" spans="15:18" ht="12.75">
      <c r="O24">
        <v>1</v>
      </c>
      <c r="P24">
        <v>0.181</v>
      </c>
      <c r="Q24">
        <v>10</v>
      </c>
      <c r="R24" s="9">
        <f t="shared" si="1"/>
        <v>0.16365413680270405</v>
      </c>
    </row>
    <row r="25" spans="15:18" ht="12.75">
      <c r="O25">
        <v>1</v>
      </c>
      <c r="P25">
        <v>0.181</v>
      </c>
      <c r="Q25">
        <v>10.5</v>
      </c>
      <c r="R25" s="9">
        <f t="shared" si="1"/>
        <v>0.14949385360598555</v>
      </c>
    </row>
    <row r="26" spans="15:18" ht="12.75">
      <c r="O26">
        <v>1</v>
      </c>
      <c r="P26">
        <v>0.181</v>
      </c>
      <c r="Q26">
        <v>11</v>
      </c>
      <c r="R26" s="9">
        <f t="shared" si="1"/>
        <v>0.1365587983450142</v>
      </c>
    </row>
    <row r="27" spans="15:18" ht="12.75">
      <c r="O27">
        <v>1</v>
      </c>
      <c r="P27">
        <v>0.181</v>
      </c>
      <c r="Q27">
        <v>11.5</v>
      </c>
      <c r="R27" s="9">
        <f t="shared" si="1"/>
        <v>0.12474295735652637</v>
      </c>
    </row>
    <row r="28" spans="15:18" ht="12.75">
      <c r="O28">
        <v>1</v>
      </c>
      <c r="P28">
        <v>0.181</v>
      </c>
      <c r="Q28">
        <v>12</v>
      </c>
      <c r="R28" s="9">
        <f t="shared" si="1"/>
        <v>0.11394948988008793</v>
      </c>
    </row>
    <row r="29" spans="1:37" ht="63.75">
      <c r="A29" t="s">
        <v>5</v>
      </c>
      <c r="M29" s="5" t="s">
        <v>20</v>
      </c>
      <c r="N29" s="5" t="s">
        <v>24</v>
      </c>
      <c r="O29" t="s">
        <v>22</v>
      </c>
      <c r="P29" s="3" t="s">
        <v>14</v>
      </c>
      <c r="Q29" s="5" t="s">
        <v>21</v>
      </c>
      <c r="R29" s="5" t="s">
        <v>25</v>
      </c>
      <c r="S29" s="6"/>
      <c r="T29" s="7" t="s">
        <v>29</v>
      </c>
      <c r="V29" s="12" t="s">
        <v>39</v>
      </c>
      <c r="W29" s="7" t="s">
        <v>30</v>
      </c>
      <c r="Y29" s="14" t="s">
        <v>49</v>
      </c>
      <c r="Z29" s="15"/>
      <c r="AA29" s="5" t="s">
        <v>20</v>
      </c>
      <c r="AB29" s="5" t="s">
        <v>24</v>
      </c>
      <c r="AC29" t="s">
        <v>22</v>
      </c>
      <c r="AD29" s="3" t="s">
        <v>14</v>
      </c>
      <c r="AE29" s="5" t="s">
        <v>21</v>
      </c>
      <c r="AF29" s="5" t="s">
        <v>25</v>
      </c>
      <c r="AG29" s="6" t="s">
        <v>23</v>
      </c>
      <c r="AH29" s="7" t="s">
        <v>26</v>
      </c>
      <c r="AJ29" s="7" t="s">
        <v>27</v>
      </c>
      <c r="AK29" s="7" t="s">
        <v>28</v>
      </c>
    </row>
    <row r="30" spans="13:26" ht="38.25">
      <c r="M30">
        <v>1</v>
      </c>
      <c r="N30">
        <v>0.01</v>
      </c>
      <c r="O30">
        <v>0.00231</v>
      </c>
      <c r="P30">
        <v>0.181</v>
      </c>
      <c r="Q30">
        <f aca="true" t="shared" si="2" ref="Q30:Q45">P30*N30*M30</f>
        <v>0.00181</v>
      </c>
      <c r="R30">
        <f aca="true" t="shared" si="3" ref="R30:R37">O30-Q30</f>
        <v>0.0005</v>
      </c>
      <c r="T30" s="13">
        <f aca="true" t="shared" si="4" ref="T30:T45">M30/R30/100</f>
        <v>20</v>
      </c>
      <c r="V30">
        <f>M30/M$30</f>
        <v>1</v>
      </c>
      <c r="W30">
        <f>T30/T$30</f>
        <v>1</v>
      </c>
      <c r="Y30" s="12" t="s">
        <v>39</v>
      </c>
      <c r="Z30" s="7" t="s">
        <v>30</v>
      </c>
    </row>
    <row r="31" spans="1:26" ht="15.75">
      <c r="A31" t="s">
        <v>16</v>
      </c>
      <c r="M31">
        <v>1.018</v>
      </c>
      <c r="N31">
        <v>0.01</v>
      </c>
      <c r="O31">
        <v>0.00231</v>
      </c>
      <c r="P31">
        <v>0.181</v>
      </c>
      <c r="Q31">
        <f t="shared" si="2"/>
        <v>0.00184258</v>
      </c>
      <c r="R31">
        <f t="shared" si="3"/>
        <v>0.0004674200000000001</v>
      </c>
      <c r="T31">
        <f t="shared" si="4"/>
        <v>21.779127979119416</v>
      </c>
      <c r="V31">
        <f aca="true" t="shared" si="5" ref="V31:V45">M31/M$30</f>
        <v>1.018</v>
      </c>
      <c r="W31">
        <f aca="true" t="shared" si="6" ref="W31:W45">T31/T$30</f>
        <v>1.0889563989559707</v>
      </c>
      <c r="Y31">
        <v>1.148</v>
      </c>
      <c r="Z31">
        <v>2.4728588661037376</v>
      </c>
    </row>
    <row r="32" spans="13:26" ht="12.75">
      <c r="M32">
        <v>1.036</v>
      </c>
      <c r="N32">
        <v>0.01</v>
      </c>
      <c r="O32">
        <v>0.00231</v>
      </c>
      <c r="P32">
        <v>0.181</v>
      </c>
      <c r="Q32">
        <f t="shared" si="2"/>
        <v>0.00187516</v>
      </c>
      <c r="R32">
        <f t="shared" si="3"/>
        <v>0.0004348399999999999</v>
      </c>
      <c r="T32">
        <f t="shared" si="4"/>
        <v>23.82485511912428</v>
      </c>
      <c r="V32">
        <f t="shared" si="5"/>
        <v>1.036</v>
      </c>
      <c r="W32">
        <f t="shared" si="6"/>
        <v>1.191242755956214</v>
      </c>
      <c r="Y32">
        <v>2.145</v>
      </c>
      <c r="Z32">
        <v>12.519086919890817</v>
      </c>
    </row>
    <row r="33" spans="1:26" ht="15.75">
      <c r="A33" t="s">
        <v>9</v>
      </c>
      <c r="C33" s="2" t="s">
        <v>10</v>
      </c>
      <c r="M33">
        <v>1.054</v>
      </c>
      <c r="N33">
        <v>0.01</v>
      </c>
      <c r="O33">
        <v>0.00231</v>
      </c>
      <c r="P33">
        <v>0.181</v>
      </c>
      <c r="Q33">
        <f t="shared" si="2"/>
        <v>0.00190774</v>
      </c>
      <c r="R33">
        <f t="shared" si="3"/>
        <v>0.00040226</v>
      </c>
      <c r="T33">
        <f t="shared" si="4"/>
        <v>26.201958932034007</v>
      </c>
      <c r="V33">
        <f t="shared" si="5"/>
        <v>1.054</v>
      </c>
      <c r="W33">
        <f t="shared" si="6"/>
        <v>1.3100979466017004</v>
      </c>
      <c r="Y33">
        <v>3.39</v>
      </c>
      <c r="Z33">
        <v>24.99415561615927</v>
      </c>
    </row>
    <row r="34" spans="1:26" ht="12.75">
      <c r="A34" t="s">
        <v>12</v>
      </c>
      <c r="M34">
        <v>1.072</v>
      </c>
      <c r="N34">
        <v>0.01</v>
      </c>
      <c r="O34">
        <v>0.00231</v>
      </c>
      <c r="P34">
        <v>0.181</v>
      </c>
      <c r="Q34">
        <f t="shared" si="2"/>
        <v>0.0019403200000000002</v>
      </c>
      <c r="R34">
        <f t="shared" si="3"/>
        <v>0.00036967999999999984</v>
      </c>
      <c r="T34">
        <f t="shared" si="4"/>
        <v>28.998052369616982</v>
      </c>
      <c r="V34">
        <f t="shared" si="5"/>
        <v>1.072</v>
      </c>
      <c r="W34">
        <f t="shared" si="6"/>
        <v>1.449902618480849</v>
      </c>
      <c r="Y34">
        <v>5.88</v>
      </c>
      <c r="Z34">
        <v>49.84577429622604</v>
      </c>
    </row>
    <row r="35" spans="13:26" ht="12.75">
      <c r="M35">
        <v>1.09</v>
      </c>
      <c r="N35">
        <v>0.01</v>
      </c>
      <c r="O35">
        <v>0.00231</v>
      </c>
      <c r="P35">
        <v>0.181</v>
      </c>
      <c r="Q35">
        <f t="shared" si="2"/>
        <v>0.0019729</v>
      </c>
      <c r="R35">
        <f t="shared" si="3"/>
        <v>0.0003370999999999999</v>
      </c>
      <c r="T35">
        <f t="shared" si="4"/>
        <v>32.33461880747554</v>
      </c>
      <c r="V35">
        <f t="shared" si="5"/>
        <v>1.09</v>
      </c>
      <c r="W35">
        <f t="shared" si="6"/>
        <v>1.616730940373777</v>
      </c>
      <c r="Y35">
        <v>13.35</v>
      </c>
      <c r="Z35">
        <v>125.09754134502656</v>
      </c>
    </row>
    <row r="36" spans="1:26" ht="15.75">
      <c r="A36" t="s">
        <v>11</v>
      </c>
      <c r="B36" s="2" t="s">
        <v>17</v>
      </c>
      <c r="M36">
        <v>1.108</v>
      </c>
      <c r="N36">
        <v>0.01</v>
      </c>
      <c r="O36">
        <v>0.00231</v>
      </c>
      <c r="P36">
        <v>0.181</v>
      </c>
      <c r="Q36">
        <f t="shared" si="2"/>
        <v>0.00200548</v>
      </c>
      <c r="R36">
        <f t="shared" si="3"/>
        <v>0.00030451999999999996</v>
      </c>
      <c r="T36">
        <f t="shared" si="4"/>
        <v>36.38513069749114</v>
      </c>
      <c r="V36">
        <f t="shared" si="5"/>
        <v>1.108</v>
      </c>
      <c r="W36">
        <f t="shared" si="6"/>
        <v>1.819256534874557</v>
      </c>
      <c r="Y36">
        <v>51.3</v>
      </c>
      <c r="Z36">
        <v>511.70424042563917</v>
      </c>
    </row>
    <row r="37" spans="2:23" ht="12.75">
      <c r="B37" t="s">
        <v>13</v>
      </c>
      <c r="M37">
        <v>1.126</v>
      </c>
      <c r="N37">
        <v>0.01</v>
      </c>
      <c r="O37">
        <v>0.00231</v>
      </c>
      <c r="P37">
        <v>0.181</v>
      </c>
      <c r="Q37">
        <f t="shared" si="2"/>
        <v>0.00203806</v>
      </c>
      <c r="R37">
        <f t="shared" si="3"/>
        <v>0.00027194000000000003</v>
      </c>
      <c r="T37">
        <f t="shared" si="4"/>
        <v>41.4061925424726</v>
      </c>
      <c r="V37">
        <f t="shared" si="5"/>
        <v>1.126</v>
      </c>
      <c r="W37">
        <f t="shared" si="6"/>
        <v>2.0703096271236303</v>
      </c>
    </row>
    <row r="38" spans="1:23" ht="12.75">
      <c r="A38" t="s">
        <v>11</v>
      </c>
      <c r="B38" s="3" t="s">
        <v>14</v>
      </c>
      <c r="C38" t="s">
        <v>18</v>
      </c>
      <c r="D38" t="s">
        <v>19</v>
      </c>
      <c r="E38" t="s">
        <v>15</v>
      </c>
      <c r="G38" t="s">
        <v>11</v>
      </c>
      <c r="H38" s="3" t="s">
        <v>14</v>
      </c>
      <c r="I38" t="s">
        <v>18</v>
      </c>
      <c r="J38" t="s">
        <v>19</v>
      </c>
      <c r="K38" t="s">
        <v>15</v>
      </c>
      <c r="M38">
        <v>1.148</v>
      </c>
      <c r="N38">
        <v>0.01</v>
      </c>
      <c r="O38">
        <v>0.00231</v>
      </c>
      <c r="P38">
        <v>0.181</v>
      </c>
      <c r="Q38">
        <f t="shared" si="2"/>
        <v>0.00207788</v>
      </c>
      <c r="R38">
        <f aca="true" t="shared" si="7" ref="R38:R45">O38-Q38</f>
        <v>0.00023212000000000016</v>
      </c>
      <c r="T38">
        <f t="shared" si="4"/>
        <v>49.45717732207475</v>
      </c>
      <c r="V38">
        <f t="shared" si="5"/>
        <v>1.148</v>
      </c>
      <c r="W38">
        <f t="shared" si="6"/>
        <v>2.4728588661037376</v>
      </c>
    </row>
    <row r="39" spans="1:23" ht="12.75">
      <c r="A39">
        <v>0.1</v>
      </c>
      <c r="B39">
        <v>0.181</v>
      </c>
      <c r="C39">
        <v>1</v>
      </c>
      <c r="D39">
        <f>A39/(B39+C39)-B39</f>
        <v>-0.09632599491955969</v>
      </c>
      <c r="G39">
        <v>0.1</v>
      </c>
      <c r="H39">
        <v>0.181</v>
      </c>
      <c r="I39">
        <v>0.3</v>
      </c>
      <c r="J39">
        <f>G39/(H39+I39)-H39</f>
        <v>0.026900207900207918</v>
      </c>
      <c r="K39">
        <f aca="true" t="shared" si="8" ref="K39:K45">J39/I39</f>
        <v>0.08966735966735973</v>
      </c>
      <c r="M39">
        <v>1.18</v>
      </c>
      <c r="N39">
        <v>0.01</v>
      </c>
      <c r="O39">
        <v>0.00231</v>
      </c>
      <c r="P39">
        <v>0.181</v>
      </c>
      <c r="Q39">
        <f t="shared" si="2"/>
        <v>0.0021357999999999998</v>
      </c>
      <c r="R39">
        <f t="shared" si="7"/>
        <v>0.00017420000000000022</v>
      </c>
      <c r="T39">
        <f t="shared" si="4"/>
        <v>67.73823191733631</v>
      </c>
      <c r="V39">
        <f t="shared" si="5"/>
        <v>1.18</v>
      </c>
      <c r="W39">
        <f t="shared" si="6"/>
        <v>3.3869115958668154</v>
      </c>
    </row>
    <row r="40" spans="1:23" ht="12.75">
      <c r="A40">
        <v>0.2</v>
      </c>
      <c r="B40">
        <v>0.181</v>
      </c>
      <c r="C40">
        <v>1</v>
      </c>
      <c r="D40">
        <f aca="true" t="shared" si="9" ref="D40:D47">A40/(B40+C40)-B40</f>
        <v>-0.011651989839119387</v>
      </c>
      <c r="G40">
        <v>0.2</v>
      </c>
      <c r="H40">
        <v>0.181</v>
      </c>
      <c r="I40">
        <v>0.3</v>
      </c>
      <c r="J40">
        <f aca="true" t="shared" si="10" ref="J40:J45">G40/(H40+I40)-H40</f>
        <v>0.23480041580041583</v>
      </c>
      <c r="K40">
        <f t="shared" si="8"/>
        <v>0.7826680526680528</v>
      </c>
      <c r="M40">
        <v>1.198</v>
      </c>
      <c r="N40">
        <v>0.01</v>
      </c>
      <c r="O40">
        <v>0.00231</v>
      </c>
      <c r="P40">
        <v>0.181</v>
      </c>
      <c r="Q40">
        <f t="shared" si="2"/>
        <v>0.0021683799999999997</v>
      </c>
      <c r="R40">
        <f t="shared" si="7"/>
        <v>0.0001416200000000003</v>
      </c>
      <c r="T40">
        <f t="shared" si="4"/>
        <v>84.59257167066781</v>
      </c>
      <c r="V40">
        <f t="shared" si="5"/>
        <v>1.198</v>
      </c>
      <c r="W40">
        <f t="shared" si="6"/>
        <v>4.22962858353339</v>
      </c>
    </row>
    <row r="41" spans="1:23" ht="12.75">
      <c r="A41">
        <v>0.22</v>
      </c>
      <c r="B41">
        <v>0.181</v>
      </c>
      <c r="C41">
        <v>1</v>
      </c>
      <c r="D41">
        <f>A41/(B41+C41)-B41</f>
        <v>0.00528281117696866</v>
      </c>
      <c r="E41">
        <f>D41/C41</f>
        <v>0.00528281117696866</v>
      </c>
      <c r="G41">
        <v>0.5</v>
      </c>
      <c r="H41">
        <v>0.181</v>
      </c>
      <c r="I41">
        <v>0.3</v>
      </c>
      <c r="J41">
        <f t="shared" si="10"/>
        <v>0.8585010395010395</v>
      </c>
      <c r="K41">
        <f t="shared" si="8"/>
        <v>2.861670131670132</v>
      </c>
      <c r="M41">
        <v>1.216</v>
      </c>
      <c r="N41">
        <v>0.01</v>
      </c>
      <c r="O41">
        <v>0.00231</v>
      </c>
      <c r="P41">
        <v>0.181</v>
      </c>
      <c r="Q41">
        <f t="shared" si="2"/>
        <v>0.00220096</v>
      </c>
      <c r="R41">
        <f t="shared" si="7"/>
        <v>0.00010903999999999992</v>
      </c>
      <c r="T41">
        <f t="shared" si="4"/>
        <v>111.5187087307411</v>
      </c>
      <c r="V41">
        <f t="shared" si="5"/>
        <v>1.216</v>
      </c>
      <c r="W41">
        <f t="shared" si="6"/>
        <v>5.575935436537055</v>
      </c>
    </row>
    <row r="42" spans="1:23" ht="12.75">
      <c r="A42">
        <v>0.3</v>
      </c>
      <c r="B42">
        <v>0.181</v>
      </c>
      <c r="C42">
        <v>1</v>
      </c>
      <c r="D42">
        <f>A42/(B42+C42)-B42</f>
        <v>0.0730220152413209</v>
      </c>
      <c r="E42">
        <f aca="true" t="shared" si="11" ref="E42:E47">D42/C42</f>
        <v>0.0730220152413209</v>
      </c>
      <c r="G42">
        <v>1</v>
      </c>
      <c r="H42">
        <v>0.181</v>
      </c>
      <c r="I42">
        <v>0.3</v>
      </c>
      <c r="J42">
        <f t="shared" si="10"/>
        <v>1.898002079002079</v>
      </c>
      <c r="K42">
        <f t="shared" si="8"/>
        <v>6.326673596673597</v>
      </c>
      <c r="M42">
        <v>1.234</v>
      </c>
      <c r="N42">
        <v>0.01</v>
      </c>
      <c r="O42">
        <v>0.00231</v>
      </c>
      <c r="P42">
        <v>0.181</v>
      </c>
      <c r="Q42">
        <f t="shared" si="2"/>
        <v>0.00223354</v>
      </c>
      <c r="R42">
        <f t="shared" si="7"/>
        <v>7.645999999999998E-05</v>
      </c>
      <c r="T42">
        <f t="shared" si="4"/>
        <v>161.39157729531786</v>
      </c>
      <c r="V42">
        <f t="shared" si="5"/>
        <v>1.234</v>
      </c>
      <c r="W42">
        <f t="shared" si="6"/>
        <v>8.069578864765893</v>
      </c>
    </row>
    <row r="43" spans="1:26" ht="12.75">
      <c r="A43">
        <v>0.5</v>
      </c>
      <c r="B43">
        <v>0.181</v>
      </c>
      <c r="C43">
        <v>1</v>
      </c>
      <c r="D43">
        <f t="shared" si="9"/>
        <v>0.24237002540220154</v>
      </c>
      <c r="E43">
        <f t="shared" si="11"/>
        <v>0.24237002540220154</v>
      </c>
      <c r="G43">
        <v>2</v>
      </c>
      <c r="H43">
        <v>0.181</v>
      </c>
      <c r="I43">
        <v>0.3</v>
      </c>
      <c r="J43">
        <f t="shared" si="10"/>
        <v>3.977004158004158</v>
      </c>
      <c r="K43">
        <f t="shared" si="8"/>
        <v>13.256680526680528</v>
      </c>
      <c r="M43">
        <v>1.26</v>
      </c>
      <c r="N43">
        <v>0.01</v>
      </c>
      <c r="O43">
        <v>0.00231</v>
      </c>
      <c r="P43">
        <v>0.181</v>
      </c>
      <c r="Q43">
        <f t="shared" si="2"/>
        <v>0.0022806</v>
      </c>
      <c r="R43">
        <f t="shared" si="7"/>
        <v>2.9400000000000173E-05</v>
      </c>
      <c r="T43">
        <f t="shared" si="4"/>
        <v>428.57142857142605</v>
      </c>
      <c r="V43">
        <f t="shared" si="5"/>
        <v>1.26</v>
      </c>
      <c r="W43">
        <f t="shared" si="6"/>
        <v>21.428571428571303</v>
      </c>
      <c r="Y43" s="14" t="s">
        <v>50</v>
      </c>
      <c r="Z43" s="15"/>
    </row>
    <row r="44" spans="1:26" ht="12.75">
      <c r="A44">
        <v>1</v>
      </c>
      <c r="B44">
        <v>0.181</v>
      </c>
      <c r="C44">
        <v>1</v>
      </c>
      <c r="D44">
        <f t="shared" si="9"/>
        <v>0.6657400508044031</v>
      </c>
      <c r="E44">
        <f t="shared" si="11"/>
        <v>0.6657400508044031</v>
      </c>
      <c r="G44">
        <v>5</v>
      </c>
      <c r="H44">
        <v>0.181</v>
      </c>
      <c r="I44">
        <v>0.3</v>
      </c>
      <c r="J44">
        <f t="shared" si="10"/>
        <v>10.214010395010396</v>
      </c>
      <c r="K44">
        <f t="shared" si="8"/>
        <v>34.04670131670132</v>
      </c>
      <c r="M44">
        <v>1.273</v>
      </c>
      <c r="N44">
        <v>0.01</v>
      </c>
      <c r="O44">
        <v>0.00231</v>
      </c>
      <c r="P44">
        <v>0.181</v>
      </c>
      <c r="Q44">
        <f t="shared" si="2"/>
        <v>0.0023041299999999997</v>
      </c>
      <c r="R44">
        <f t="shared" si="7"/>
        <v>5.870000000000267E-06</v>
      </c>
      <c r="T44">
        <f t="shared" si="4"/>
        <v>2168.654173764807</v>
      </c>
      <c r="V44">
        <f t="shared" si="5"/>
        <v>1.273</v>
      </c>
      <c r="W44">
        <f t="shared" si="6"/>
        <v>108.43270868824035</v>
      </c>
      <c r="Y44">
        <v>1.133</v>
      </c>
      <c r="Z44">
        <v>1.2536722452003586</v>
      </c>
    </row>
    <row r="45" spans="1:26" ht="12.75">
      <c r="A45">
        <v>2</v>
      </c>
      <c r="B45">
        <v>0.181</v>
      </c>
      <c r="C45">
        <v>1</v>
      </c>
      <c r="D45">
        <f t="shared" si="9"/>
        <v>1.512480101608806</v>
      </c>
      <c r="E45">
        <f t="shared" si="11"/>
        <v>1.512480101608806</v>
      </c>
      <c r="G45">
        <v>10</v>
      </c>
      <c r="H45">
        <v>0.181</v>
      </c>
      <c r="I45">
        <v>0.3</v>
      </c>
      <c r="J45">
        <f t="shared" si="10"/>
        <v>20.60902079002079</v>
      </c>
      <c r="K45">
        <f t="shared" si="8"/>
        <v>68.69673596673597</v>
      </c>
      <c r="M45">
        <v>1.2759</v>
      </c>
      <c r="N45">
        <v>0.01</v>
      </c>
      <c r="O45">
        <v>0.00231</v>
      </c>
      <c r="P45">
        <v>0.181</v>
      </c>
      <c r="Q45">
        <f t="shared" si="2"/>
        <v>0.002309379</v>
      </c>
      <c r="R45">
        <f t="shared" si="7"/>
        <v>6.210000000001284E-07</v>
      </c>
      <c r="T45">
        <f t="shared" si="4"/>
        <v>20545.893719802516</v>
      </c>
      <c r="V45">
        <f t="shared" si="5"/>
        <v>1.2759</v>
      </c>
      <c r="W45">
        <f t="shared" si="6"/>
        <v>1027.2946859901258</v>
      </c>
      <c r="Y45">
        <v>1.789</v>
      </c>
      <c r="Z45">
        <v>2.50332342661633</v>
      </c>
    </row>
    <row r="46" spans="1:26" ht="12.75">
      <c r="A46">
        <v>5</v>
      </c>
      <c r="B46">
        <v>0.181</v>
      </c>
      <c r="C46">
        <v>1</v>
      </c>
      <c r="D46">
        <f t="shared" si="9"/>
        <v>4.052700254022015</v>
      </c>
      <c r="E46">
        <f t="shared" si="11"/>
        <v>4.052700254022015</v>
      </c>
      <c r="G46">
        <v>30</v>
      </c>
      <c r="H46">
        <v>0.181</v>
      </c>
      <c r="I46">
        <v>0.3</v>
      </c>
      <c r="J46">
        <f>G46/(H46+I46)-H46</f>
        <v>62.18906237006237</v>
      </c>
      <c r="K46">
        <f>J46/I46</f>
        <v>207.29687456687458</v>
      </c>
      <c r="Y46">
        <v>3.105</v>
      </c>
      <c r="Z46">
        <v>5.0118513531271764</v>
      </c>
    </row>
    <row r="47" spans="1:26" ht="12.75">
      <c r="A47">
        <v>10</v>
      </c>
      <c r="B47">
        <v>0.181</v>
      </c>
      <c r="C47">
        <v>1</v>
      </c>
      <c r="D47">
        <f t="shared" si="9"/>
        <v>8.28640050804403</v>
      </c>
      <c r="E47">
        <f t="shared" si="11"/>
        <v>8.28640050804403</v>
      </c>
      <c r="G47">
        <v>100</v>
      </c>
      <c r="H47">
        <v>0.181</v>
      </c>
      <c r="I47">
        <v>0.3</v>
      </c>
      <c r="J47">
        <f>G47/(H47+I47)-H47</f>
        <v>207.7192079002079</v>
      </c>
      <c r="K47">
        <f>J47/I47</f>
        <v>692.3973596673596</v>
      </c>
      <c r="M47">
        <v>1</v>
      </c>
      <c r="N47">
        <v>0.01</v>
      </c>
      <c r="O47">
        <v>0.004310960507414062</v>
      </c>
      <c r="P47">
        <v>0.181</v>
      </c>
      <c r="Q47">
        <f aca="true" t="shared" si="12" ref="Q47:Q63">P47*N47*M47</f>
        <v>0.00181</v>
      </c>
      <c r="R47">
        <f aca="true" t="shared" si="13" ref="R47:R54">O47-Q47</f>
        <v>0.002500960507414062</v>
      </c>
      <c r="T47" s="13">
        <f aca="true" t="shared" si="14" ref="T47:T63">M47/R47/100</f>
        <v>3.998463778358411</v>
      </c>
      <c r="V47">
        <f aca="true" t="shared" si="15" ref="V47:V62">M47/M$47</f>
        <v>1</v>
      </c>
      <c r="W47">
        <f aca="true" t="shared" si="16" ref="W47:W62">T47/T$47</f>
        <v>1</v>
      </c>
      <c r="Y47">
        <v>7.05</v>
      </c>
      <c r="Z47">
        <v>12.535568753599135</v>
      </c>
    </row>
    <row r="48" spans="1:26" ht="12.75">
      <c r="A48">
        <v>30</v>
      </c>
      <c r="B48">
        <v>0.181</v>
      </c>
      <c r="C48">
        <v>1</v>
      </c>
      <c r="D48">
        <f>A48/(B48+C48)-B48</f>
        <v>25.221201524132088</v>
      </c>
      <c r="E48">
        <f>D48/C48</f>
        <v>25.221201524132088</v>
      </c>
      <c r="K48" s="4"/>
      <c r="M48">
        <v>1.133</v>
      </c>
      <c r="N48">
        <v>0.01</v>
      </c>
      <c r="O48">
        <v>0.004310960507414062</v>
      </c>
      <c r="P48">
        <v>0.181</v>
      </c>
      <c r="Q48">
        <f t="shared" si="12"/>
        <v>0.00205073</v>
      </c>
      <c r="R48">
        <f t="shared" si="13"/>
        <v>0.002260230507414062</v>
      </c>
      <c r="T48">
        <f t="shared" si="14"/>
        <v>5.012763062366898</v>
      </c>
      <c r="V48">
        <f t="shared" si="15"/>
        <v>1.133</v>
      </c>
      <c r="W48">
        <f t="shared" si="16"/>
        <v>1.2536722452003586</v>
      </c>
      <c r="Y48">
        <v>27.05</v>
      </c>
      <c r="Z48">
        <v>50.65279721291721</v>
      </c>
    </row>
    <row r="49" spans="1:26" ht="12.75">
      <c r="A49">
        <v>100</v>
      </c>
      <c r="B49">
        <v>0.181</v>
      </c>
      <c r="C49">
        <v>1</v>
      </c>
      <c r="D49">
        <f>A49/(B49+C49)-B49</f>
        <v>84.4930050804403</v>
      </c>
      <c r="E49">
        <f>D49/C49</f>
        <v>84.4930050804403</v>
      </c>
      <c r="G49">
        <v>0.1</v>
      </c>
      <c r="H49">
        <v>0.181</v>
      </c>
      <c r="I49">
        <v>30</v>
      </c>
      <c r="J49">
        <f>G49/(H49+I49)-H49</f>
        <v>-0.17768665716841722</v>
      </c>
      <c r="K49">
        <f aca="true" t="shared" si="17" ref="K49:K58">J49/I49</f>
        <v>-0.005922888572280574</v>
      </c>
      <c r="M49">
        <v>1.18</v>
      </c>
      <c r="N49">
        <v>0.01</v>
      </c>
      <c r="O49">
        <v>0.004310960507414062</v>
      </c>
      <c r="P49">
        <v>0.181</v>
      </c>
      <c r="Q49">
        <f t="shared" si="12"/>
        <v>0.0021357999999999998</v>
      </c>
      <c r="R49">
        <f t="shared" si="13"/>
        <v>0.0021751605074140624</v>
      </c>
      <c r="T49">
        <f t="shared" si="14"/>
        <v>5.42488701858072</v>
      </c>
      <c r="V49">
        <f t="shared" si="15"/>
        <v>1.18</v>
      </c>
      <c r="W49">
        <f t="shared" si="16"/>
        <v>1.3567428190653597</v>
      </c>
      <c r="Y49">
        <v>460</v>
      </c>
      <c r="Z49">
        <v>501.68721774985283</v>
      </c>
    </row>
    <row r="50" spans="7:23" ht="12.75">
      <c r="G50">
        <v>0.2</v>
      </c>
      <c r="H50">
        <v>0.181</v>
      </c>
      <c r="I50">
        <v>30</v>
      </c>
      <c r="J50">
        <f aca="true" t="shared" si="18" ref="J50:J55">G50/(H50+I50)-H50</f>
        <v>-0.17437331433683442</v>
      </c>
      <c r="K50">
        <f t="shared" si="17"/>
        <v>-0.005812443811227814</v>
      </c>
      <c r="M50">
        <v>1.27</v>
      </c>
      <c r="N50">
        <v>0.01</v>
      </c>
      <c r="O50">
        <v>0.004310960507414062</v>
      </c>
      <c r="P50">
        <v>0.181</v>
      </c>
      <c r="Q50">
        <f t="shared" si="12"/>
        <v>0.0022987</v>
      </c>
      <c r="R50">
        <f t="shared" si="13"/>
        <v>0.0020122605074140622</v>
      </c>
      <c r="T50">
        <f t="shared" si="14"/>
        <v>6.311310068059059</v>
      </c>
      <c r="V50">
        <f t="shared" si="15"/>
        <v>1.27</v>
      </c>
      <c r="W50">
        <f t="shared" si="16"/>
        <v>1.5784337230260461</v>
      </c>
    </row>
    <row r="51" spans="7:23" ht="12.75">
      <c r="G51">
        <v>0.5</v>
      </c>
      <c r="H51">
        <v>0.181</v>
      </c>
      <c r="I51">
        <v>30</v>
      </c>
      <c r="J51">
        <f t="shared" si="18"/>
        <v>-0.16443328584208608</v>
      </c>
      <c r="K51">
        <f t="shared" si="17"/>
        <v>-0.005481109528069536</v>
      </c>
      <c r="M51">
        <v>1.36</v>
      </c>
      <c r="N51">
        <v>0.01</v>
      </c>
      <c r="O51">
        <v>0.004310960507414062</v>
      </c>
      <c r="P51">
        <v>0.181</v>
      </c>
      <c r="Q51">
        <f t="shared" si="12"/>
        <v>0.0024616</v>
      </c>
      <c r="R51">
        <f t="shared" si="13"/>
        <v>0.0018493605074140621</v>
      </c>
      <c r="T51">
        <f t="shared" si="14"/>
        <v>7.353893383944222</v>
      </c>
      <c r="V51">
        <f t="shared" si="15"/>
        <v>1.36</v>
      </c>
      <c r="W51">
        <f t="shared" si="16"/>
        <v>1.8391796928978057</v>
      </c>
    </row>
    <row r="52" spans="1:23" ht="12.75">
      <c r="A52">
        <v>0.1</v>
      </c>
      <c r="B52">
        <v>0.181</v>
      </c>
      <c r="C52">
        <v>10</v>
      </c>
      <c r="D52">
        <f>A52/(B52+C52)-B52</f>
        <v>-0.17117778214320792</v>
      </c>
      <c r="G52">
        <v>1</v>
      </c>
      <c r="H52">
        <v>0.181</v>
      </c>
      <c r="I52">
        <v>30</v>
      </c>
      <c r="J52">
        <f t="shared" si="18"/>
        <v>-0.14786657168417217</v>
      </c>
      <c r="K52">
        <f t="shared" si="17"/>
        <v>-0.004928885722805739</v>
      </c>
      <c r="M52">
        <v>1.45</v>
      </c>
      <c r="N52">
        <v>0.01</v>
      </c>
      <c r="O52">
        <v>0.004310960507414062</v>
      </c>
      <c r="P52">
        <v>0.181</v>
      </c>
      <c r="Q52">
        <f t="shared" si="12"/>
        <v>0.0026245</v>
      </c>
      <c r="R52">
        <f t="shared" si="13"/>
        <v>0.001686460507414062</v>
      </c>
      <c r="T52">
        <f t="shared" si="14"/>
        <v>8.597888854351892</v>
      </c>
      <c r="V52">
        <f t="shared" si="15"/>
        <v>1.45</v>
      </c>
      <c r="W52">
        <f t="shared" si="16"/>
        <v>2.1502980471869617</v>
      </c>
    </row>
    <row r="53" spans="1:23" ht="12.75">
      <c r="A53">
        <v>0.2</v>
      </c>
      <c r="B53">
        <v>0.181</v>
      </c>
      <c r="C53">
        <v>10</v>
      </c>
      <c r="D53">
        <f aca="true" t="shared" si="19" ref="D53:D58">A53/(B53+C53)-B53</f>
        <v>-0.16135556428641587</v>
      </c>
      <c r="G53">
        <v>2</v>
      </c>
      <c r="H53">
        <v>0.181</v>
      </c>
      <c r="I53">
        <v>30</v>
      </c>
      <c r="J53">
        <f t="shared" si="18"/>
        <v>-0.11473314336834432</v>
      </c>
      <c r="K53">
        <f t="shared" si="17"/>
        <v>-0.003824438112278144</v>
      </c>
      <c r="M53">
        <v>1.54</v>
      </c>
      <c r="N53">
        <v>0.01</v>
      </c>
      <c r="O53">
        <v>0.004310960507414062</v>
      </c>
      <c r="P53">
        <v>0.181</v>
      </c>
      <c r="Q53">
        <f t="shared" si="12"/>
        <v>0.0027874</v>
      </c>
      <c r="R53">
        <f t="shared" si="13"/>
        <v>0.001523560507414062</v>
      </c>
      <c r="T53">
        <f t="shared" si="14"/>
        <v>10.107901803085202</v>
      </c>
      <c r="V53">
        <f t="shared" si="15"/>
        <v>1.54</v>
      </c>
      <c r="W53">
        <f t="shared" si="16"/>
        <v>2.527946322233548</v>
      </c>
    </row>
    <row r="54" spans="1:23" ht="12.75">
      <c r="A54">
        <v>0.5</v>
      </c>
      <c r="B54">
        <v>0.181</v>
      </c>
      <c r="C54">
        <v>10</v>
      </c>
      <c r="D54">
        <f t="shared" si="19"/>
        <v>-0.13188891071603967</v>
      </c>
      <c r="G54">
        <v>5</v>
      </c>
      <c r="H54">
        <v>0.181</v>
      </c>
      <c r="I54">
        <v>30</v>
      </c>
      <c r="J54">
        <f t="shared" si="18"/>
        <v>-0.015332858420860795</v>
      </c>
      <c r="K54">
        <f t="shared" si="17"/>
        <v>-0.0005110952806953599</v>
      </c>
      <c r="M54">
        <v>1.63</v>
      </c>
      <c r="N54">
        <v>0.01</v>
      </c>
      <c r="O54">
        <v>0.004310960507414062</v>
      </c>
      <c r="P54">
        <v>0.181</v>
      </c>
      <c r="Q54">
        <f t="shared" si="12"/>
        <v>0.0029503</v>
      </c>
      <c r="R54">
        <f t="shared" si="13"/>
        <v>0.0013606605074140622</v>
      </c>
      <c r="T54">
        <f t="shared" si="14"/>
        <v>11.979476078848043</v>
      </c>
      <c r="V54">
        <f t="shared" si="15"/>
        <v>1.63</v>
      </c>
      <c r="W54">
        <f t="shared" si="16"/>
        <v>2.996019657271042</v>
      </c>
    </row>
    <row r="55" spans="1:23" ht="12.75">
      <c r="A55">
        <v>1</v>
      </c>
      <c r="B55">
        <v>0.181</v>
      </c>
      <c r="C55">
        <v>10</v>
      </c>
      <c r="D55">
        <f t="shared" si="19"/>
        <v>-0.08277782143207935</v>
      </c>
      <c r="G55">
        <v>10</v>
      </c>
      <c r="H55">
        <v>0.181</v>
      </c>
      <c r="I55">
        <v>30</v>
      </c>
      <c r="J55">
        <f t="shared" si="18"/>
        <v>0.1503342831582784</v>
      </c>
      <c r="K55">
        <f t="shared" si="17"/>
        <v>0.005011142771942614</v>
      </c>
      <c r="M55">
        <v>1.72</v>
      </c>
      <c r="N55">
        <v>0.01</v>
      </c>
      <c r="O55">
        <v>0.004310960507414062</v>
      </c>
      <c r="P55">
        <v>0.181</v>
      </c>
      <c r="Q55">
        <f t="shared" si="12"/>
        <v>0.0031132</v>
      </c>
      <c r="R55">
        <f aca="true" t="shared" si="20" ref="R55:R62">O55-Q55</f>
        <v>0.0011977605074140621</v>
      </c>
      <c r="T55">
        <f t="shared" si="14"/>
        <v>14.360132842528271</v>
      </c>
      <c r="V55">
        <f t="shared" si="15"/>
        <v>1.72</v>
      </c>
      <c r="W55">
        <f t="shared" si="16"/>
        <v>3.5914125120382843</v>
      </c>
    </row>
    <row r="56" spans="1:23" ht="12.75">
      <c r="A56">
        <v>2</v>
      </c>
      <c r="B56">
        <v>0.181</v>
      </c>
      <c r="C56">
        <v>10</v>
      </c>
      <c r="D56">
        <f t="shared" si="19"/>
        <v>0.015444357135841302</v>
      </c>
      <c r="E56">
        <f>D56/C56</f>
        <v>0.0015444357135841302</v>
      </c>
      <c r="G56">
        <v>30</v>
      </c>
      <c r="H56">
        <v>0.181</v>
      </c>
      <c r="I56">
        <v>30</v>
      </c>
      <c r="J56">
        <f>G56/(H56+I56)-H56</f>
        <v>0.8130028494748351</v>
      </c>
      <c r="K56">
        <f t="shared" si="17"/>
        <v>0.027100094982494504</v>
      </c>
      <c r="M56">
        <v>1.81</v>
      </c>
      <c r="N56">
        <v>0.01</v>
      </c>
      <c r="O56">
        <v>0.004310960507414062</v>
      </c>
      <c r="P56">
        <v>0.181</v>
      </c>
      <c r="Q56">
        <f t="shared" si="12"/>
        <v>0.0032761</v>
      </c>
      <c r="R56">
        <f t="shared" si="20"/>
        <v>0.001034860507414062</v>
      </c>
      <c r="T56">
        <f t="shared" si="14"/>
        <v>17.49027996558568</v>
      </c>
      <c r="V56">
        <f t="shared" si="15"/>
        <v>1.81</v>
      </c>
      <c r="W56">
        <f t="shared" si="16"/>
        <v>4.374249945754517</v>
      </c>
    </row>
    <row r="57" spans="1:23" ht="12.75">
      <c r="A57">
        <v>5</v>
      </c>
      <c r="B57">
        <v>0.181</v>
      </c>
      <c r="C57">
        <v>10</v>
      </c>
      <c r="D57">
        <f t="shared" si="19"/>
        <v>0.31011089283960325</v>
      </c>
      <c r="E57">
        <f>D57/C57</f>
        <v>0.031011089283960326</v>
      </c>
      <c r="G57">
        <v>100</v>
      </c>
      <c r="H57">
        <v>0.181</v>
      </c>
      <c r="I57">
        <v>30</v>
      </c>
      <c r="J57">
        <f>G57/(H57+I57)-H57</f>
        <v>3.132342831582784</v>
      </c>
      <c r="K57">
        <f t="shared" si="17"/>
        <v>0.10441142771942613</v>
      </c>
      <c r="M57">
        <v>1.99</v>
      </c>
      <c r="N57">
        <v>0.01</v>
      </c>
      <c r="O57">
        <v>0.004310960507414062</v>
      </c>
      <c r="P57">
        <v>0.181</v>
      </c>
      <c r="Q57">
        <f t="shared" si="12"/>
        <v>0.0036019</v>
      </c>
      <c r="R57">
        <f t="shared" si="20"/>
        <v>0.0007090605074140622</v>
      </c>
      <c r="T57">
        <f t="shared" si="14"/>
        <v>28.065305840505957</v>
      </c>
      <c r="V57">
        <f t="shared" si="15"/>
        <v>1.99</v>
      </c>
      <c r="W57">
        <f t="shared" si="16"/>
        <v>7.019022153560262</v>
      </c>
    </row>
    <row r="58" spans="1:23" ht="12.75">
      <c r="A58">
        <v>10</v>
      </c>
      <c r="B58">
        <v>0.181</v>
      </c>
      <c r="C58">
        <v>10</v>
      </c>
      <c r="D58">
        <f t="shared" si="19"/>
        <v>0.8012217856792065</v>
      </c>
      <c r="E58">
        <f>D58/C58</f>
        <v>0.08012217856792066</v>
      </c>
      <c r="G58">
        <v>300</v>
      </c>
      <c r="H58">
        <v>0.181</v>
      </c>
      <c r="I58">
        <v>30</v>
      </c>
      <c r="J58">
        <f>G58/(H58+I58)-H58</f>
        <v>9.759028494748351</v>
      </c>
      <c r="K58">
        <f t="shared" si="17"/>
        <v>0.32530094982494506</v>
      </c>
      <c r="M58">
        <v>2.08</v>
      </c>
      <c r="N58">
        <v>0.01</v>
      </c>
      <c r="O58">
        <v>0.004310960507414062</v>
      </c>
      <c r="P58">
        <v>0.181</v>
      </c>
      <c r="Q58">
        <f t="shared" si="12"/>
        <v>0.0037648</v>
      </c>
      <c r="R58">
        <f t="shared" si="20"/>
        <v>0.0005461605074140621</v>
      </c>
      <c r="T58">
        <f t="shared" si="14"/>
        <v>38.08404254361592</v>
      </c>
      <c r="V58">
        <f t="shared" si="15"/>
        <v>2.08</v>
      </c>
      <c r="W58">
        <f t="shared" si="16"/>
        <v>9.524668636426041</v>
      </c>
    </row>
    <row r="59" spans="1:23" ht="12.75">
      <c r="A59">
        <v>30</v>
      </c>
      <c r="B59">
        <v>0.181</v>
      </c>
      <c r="C59">
        <v>10</v>
      </c>
      <c r="D59">
        <f>A59/(B59+C59)-B59</f>
        <v>2.7656653570376193</v>
      </c>
      <c r="E59">
        <f>D59/C59</f>
        <v>0.27656653570376194</v>
      </c>
      <c r="K59" s="4"/>
      <c r="M59">
        <v>2.145</v>
      </c>
      <c r="N59">
        <v>0.01</v>
      </c>
      <c r="O59">
        <v>0.004310960507414062</v>
      </c>
      <c r="P59">
        <v>0.181</v>
      </c>
      <c r="Q59">
        <f t="shared" si="12"/>
        <v>0.00388245</v>
      </c>
      <c r="R59">
        <f t="shared" si="20"/>
        <v>0.00042851050741406216</v>
      </c>
      <c r="T59">
        <f t="shared" si="14"/>
        <v>50.057115587304004</v>
      </c>
      <c r="V59">
        <f t="shared" si="15"/>
        <v>2.145</v>
      </c>
      <c r="W59">
        <f t="shared" si="16"/>
        <v>12.519086919890817</v>
      </c>
    </row>
    <row r="60" spans="1:23" ht="12.75">
      <c r="A60">
        <v>100</v>
      </c>
      <c r="B60">
        <v>0.181</v>
      </c>
      <c r="C60">
        <v>10</v>
      </c>
      <c r="D60">
        <f>A60/(B60+C60)-B60</f>
        <v>9.641217856792066</v>
      </c>
      <c r="E60">
        <f>D60/C60</f>
        <v>0.9641217856792066</v>
      </c>
      <c r="K60" s="4"/>
      <c r="M60">
        <v>2.26</v>
      </c>
      <c r="N60">
        <v>0.01</v>
      </c>
      <c r="O60">
        <v>0.004310960507414062</v>
      </c>
      <c r="P60">
        <v>0.181</v>
      </c>
      <c r="Q60">
        <f t="shared" si="12"/>
        <v>0.0040906</v>
      </c>
      <c r="R60">
        <f t="shared" si="20"/>
        <v>0.00022036050741406233</v>
      </c>
      <c r="T60">
        <f t="shared" si="14"/>
        <v>102.55921201676166</v>
      </c>
      <c r="V60">
        <f t="shared" si="15"/>
        <v>2.26</v>
      </c>
      <c r="W60">
        <f t="shared" si="16"/>
        <v>25.649653892542663</v>
      </c>
    </row>
    <row r="61" spans="7:23" ht="12.75">
      <c r="G61">
        <v>0.1</v>
      </c>
      <c r="H61">
        <v>0.181</v>
      </c>
      <c r="I61">
        <v>0.1</v>
      </c>
      <c r="J61">
        <f>G61/(H61+I61)-H61</f>
        <v>0.1748718861209964</v>
      </c>
      <c r="K61">
        <f aca="true" t="shared" si="21" ref="K61:K67">J61/I61</f>
        <v>1.748718861209964</v>
      </c>
      <c r="M61">
        <v>2.35</v>
      </c>
      <c r="N61">
        <v>0.01</v>
      </c>
      <c r="O61">
        <v>0.004310960507414062</v>
      </c>
      <c r="P61">
        <v>0.181</v>
      </c>
      <c r="Q61">
        <f t="shared" si="12"/>
        <v>0.0042535</v>
      </c>
      <c r="R61">
        <f t="shared" si="20"/>
        <v>5.7460507414061786E-05</v>
      </c>
      <c r="T61">
        <f t="shared" si="14"/>
        <v>408.9765485476562</v>
      </c>
      <c r="V61">
        <f t="shared" si="15"/>
        <v>2.35</v>
      </c>
      <c r="W61">
        <f t="shared" si="16"/>
        <v>102.2834196376198</v>
      </c>
    </row>
    <row r="62" spans="1:23" ht="12.75">
      <c r="A62">
        <v>0.1</v>
      </c>
      <c r="B62">
        <v>0.181</v>
      </c>
      <c r="C62">
        <v>3</v>
      </c>
      <c r="D62">
        <f>A62/(B62+C62)-B62</f>
        <v>-0.14956334486010686</v>
      </c>
      <c r="G62">
        <v>0.2</v>
      </c>
      <c r="H62">
        <v>0.181</v>
      </c>
      <c r="I62">
        <v>0.1</v>
      </c>
      <c r="J62">
        <f aca="true" t="shared" si="22" ref="J62:J67">G62/(H62+I62)-H62</f>
        <v>0.5307437722419928</v>
      </c>
      <c r="K62">
        <f t="shared" si="21"/>
        <v>5.307437722419928</v>
      </c>
      <c r="M62">
        <v>2.369</v>
      </c>
      <c r="N62">
        <v>0.01</v>
      </c>
      <c r="O62">
        <v>0.004310960507414062</v>
      </c>
      <c r="P62">
        <v>0.181</v>
      </c>
      <c r="Q62">
        <f t="shared" si="12"/>
        <v>0.00428789</v>
      </c>
      <c r="R62">
        <f t="shared" si="20"/>
        <v>2.307050741406219E-05</v>
      </c>
      <c r="T62">
        <f t="shared" si="14"/>
        <v>1026.8521439437527</v>
      </c>
      <c r="V62">
        <f t="shared" si="15"/>
        <v>2.369</v>
      </c>
      <c r="W62">
        <f t="shared" si="16"/>
        <v>256.8116658956785</v>
      </c>
    </row>
    <row r="63" spans="1:23" ht="12.75">
      <c r="A63">
        <v>0.2</v>
      </c>
      <c r="B63">
        <v>0.181</v>
      </c>
      <c r="C63">
        <v>3</v>
      </c>
      <c r="D63">
        <f aca="true" t="shared" si="23" ref="D63:D71">A63/(B63+C63)-B63</f>
        <v>-0.11812668972021376</v>
      </c>
      <c r="G63">
        <v>0.5</v>
      </c>
      <c r="H63">
        <v>0.181</v>
      </c>
      <c r="I63">
        <v>0.1</v>
      </c>
      <c r="J63">
        <f t="shared" si="22"/>
        <v>1.598359430604982</v>
      </c>
      <c r="K63">
        <f t="shared" si="21"/>
        <v>15.983594306049818</v>
      </c>
      <c r="M63">
        <v>2.379</v>
      </c>
      <c r="N63">
        <v>0.01</v>
      </c>
      <c r="O63">
        <v>0.004310960507414062</v>
      </c>
      <c r="P63">
        <v>0.181</v>
      </c>
      <c r="Q63">
        <f t="shared" si="12"/>
        <v>0.00430599</v>
      </c>
      <c r="R63">
        <f>O63-Q63</f>
        <v>4.970507414062131E-06</v>
      </c>
      <c r="T63">
        <f t="shared" si="14"/>
        <v>4786.231669767836</v>
      </c>
      <c r="V63">
        <f>M63/M$47</f>
        <v>2.379</v>
      </c>
      <c r="W63">
        <f>T63/T$47</f>
        <v>1197.0176385423822</v>
      </c>
    </row>
    <row r="64" spans="1:22" ht="12.75">
      <c r="A64">
        <v>0.5</v>
      </c>
      <c r="B64">
        <v>0.181</v>
      </c>
      <c r="C64">
        <v>3</v>
      </c>
      <c r="D64">
        <f t="shared" si="23"/>
        <v>-0.023816724300534414</v>
      </c>
      <c r="G64">
        <v>1</v>
      </c>
      <c r="H64">
        <v>0.181</v>
      </c>
      <c r="I64">
        <v>0.1</v>
      </c>
      <c r="J64">
        <f t="shared" si="22"/>
        <v>3.377718861209964</v>
      </c>
      <c r="K64">
        <f t="shared" si="21"/>
        <v>33.777188612099636</v>
      </c>
    </row>
    <row r="65" spans="1:23" ht="12.75">
      <c r="A65">
        <v>0.58</v>
      </c>
      <c r="B65">
        <v>0.181</v>
      </c>
      <c r="C65">
        <v>3</v>
      </c>
      <c r="D65">
        <f>A65/(B65+C65)-B65</f>
        <v>0.0013325998113800641</v>
      </c>
      <c r="E65">
        <f aca="true" t="shared" si="24" ref="E65:E71">D65/C65</f>
        <v>0.00044419993712668804</v>
      </c>
      <c r="G65">
        <v>2</v>
      </c>
      <c r="H65">
        <v>0.181</v>
      </c>
      <c r="I65">
        <v>0.1</v>
      </c>
      <c r="J65">
        <f t="shared" si="22"/>
        <v>6.936437722419928</v>
      </c>
      <c r="K65">
        <f t="shared" si="21"/>
        <v>69.36437722419927</v>
      </c>
      <c r="M65">
        <v>1</v>
      </c>
      <c r="N65">
        <v>0.01</v>
      </c>
      <c r="O65">
        <v>0.006814695379025653</v>
      </c>
      <c r="P65">
        <v>0.181</v>
      </c>
      <c r="Q65">
        <f aca="true" t="shared" si="25" ref="Q65:Q77">P65*N65*M65</f>
        <v>0.00181</v>
      </c>
      <c r="R65">
        <f>O65-Q65</f>
        <v>0.005004695379025653</v>
      </c>
      <c r="T65" s="13">
        <f aca="true" t="shared" si="26" ref="T65:T77">M65/R65/100</f>
        <v>1.998123610461755</v>
      </c>
      <c r="V65">
        <f>M65/M$65</f>
        <v>1</v>
      </c>
      <c r="W65">
        <f>T65/T$65</f>
        <v>1</v>
      </c>
    </row>
    <row r="66" spans="1:23" ht="12.75">
      <c r="A66">
        <v>0.6</v>
      </c>
      <c r="B66">
        <v>0.181</v>
      </c>
      <c r="C66">
        <v>3</v>
      </c>
      <c r="D66">
        <f t="shared" si="23"/>
        <v>0.007619930839358691</v>
      </c>
      <c r="E66">
        <f t="shared" si="24"/>
        <v>0.0025399769464528967</v>
      </c>
      <c r="G66">
        <v>5</v>
      </c>
      <c r="H66">
        <v>0.181</v>
      </c>
      <c r="I66">
        <v>0.1</v>
      </c>
      <c r="J66">
        <f t="shared" si="22"/>
        <v>17.612594306049818</v>
      </c>
      <c r="K66">
        <f t="shared" si="21"/>
        <v>176.12594306049817</v>
      </c>
      <c r="M66">
        <v>1.242</v>
      </c>
      <c r="N66">
        <v>0.01</v>
      </c>
      <c r="O66">
        <v>0.006814695379025653</v>
      </c>
      <c r="P66">
        <v>0.181</v>
      </c>
      <c r="Q66">
        <f t="shared" si="25"/>
        <v>0.00224802</v>
      </c>
      <c r="R66">
        <f aca="true" t="shared" si="27" ref="R66:R75">O66-Q66</f>
        <v>0.004566675379025653</v>
      </c>
      <c r="T66">
        <f t="shared" si="26"/>
        <v>2.719702840504931</v>
      </c>
      <c r="V66">
        <f aca="true" t="shared" si="28" ref="V66:V75">M66/M$65</f>
        <v>1.242</v>
      </c>
      <c r="W66">
        <f aca="true" t="shared" si="29" ref="W66:W75">T66/T$65</f>
        <v>1.3611284238197972</v>
      </c>
    </row>
    <row r="67" spans="1:23" ht="12.75">
      <c r="A67">
        <v>0.7</v>
      </c>
      <c r="B67">
        <v>0.181</v>
      </c>
      <c r="C67">
        <v>3</v>
      </c>
      <c r="D67">
        <f>A67/(B67+C67)-B67</f>
        <v>0.039056585979251796</v>
      </c>
      <c r="E67">
        <f t="shared" si="24"/>
        <v>0.013018861993083932</v>
      </c>
      <c r="G67">
        <v>10</v>
      </c>
      <c r="H67">
        <v>0.181</v>
      </c>
      <c r="I67">
        <v>0.1</v>
      </c>
      <c r="J67">
        <f t="shared" si="22"/>
        <v>35.40618861209964</v>
      </c>
      <c r="K67">
        <f t="shared" si="21"/>
        <v>354.0618861209964</v>
      </c>
      <c r="M67">
        <v>1.484</v>
      </c>
      <c r="N67">
        <v>0.01</v>
      </c>
      <c r="O67">
        <v>0.006814695379025653</v>
      </c>
      <c r="P67">
        <v>0.181</v>
      </c>
      <c r="Q67">
        <f t="shared" si="25"/>
        <v>0.0026860399999999998</v>
      </c>
      <c r="R67">
        <f t="shared" si="27"/>
        <v>0.004128655379025653</v>
      </c>
      <c r="T67">
        <f t="shared" si="26"/>
        <v>3.594390579409944</v>
      </c>
      <c r="V67">
        <f t="shared" si="28"/>
        <v>1.484</v>
      </c>
      <c r="W67">
        <f t="shared" si="29"/>
        <v>1.798882992318629</v>
      </c>
    </row>
    <row r="68" spans="1:23" ht="12.75">
      <c r="A68">
        <v>1</v>
      </c>
      <c r="B68">
        <v>0.181</v>
      </c>
      <c r="C68">
        <v>3</v>
      </c>
      <c r="D68">
        <f t="shared" si="23"/>
        <v>0.13336655139893117</v>
      </c>
      <c r="E68">
        <f t="shared" si="24"/>
        <v>0.04445551713297705</v>
      </c>
      <c r="M68" s="8">
        <v>1.789</v>
      </c>
      <c r="N68">
        <v>0.01</v>
      </c>
      <c r="O68">
        <v>0.006814695379025653</v>
      </c>
      <c r="P68">
        <v>0.181</v>
      </c>
      <c r="Q68">
        <f t="shared" si="25"/>
        <v>0.00323809</v>
      </c>
      <c r="R68">
        <f t="shared" si="27"/>
        <v>0.003576605379025653</v>
      </c>
      <c r="T68">
        <f t="shared" si="26"/>
        <v>5.001949643344113</v>
      </c>
      <c r="V68">
        <f t="shared" si="28"/>
        <v>1.789</v>
      </c>
      <c r="W68">
        <f t="shared" si="29"/>
        <v>2.50332342661633</v>
      </c>
    </row>
    <row r="69" spans="1:23" ht="12.75">
      <c r="A69">
        <v>2</v>
      </c>
      <c r="B69">
        <v>0.181</v>
      </c>
      <c r="C69">
        <v>3</v>
      </c>
      <c r="D69">
        <f t="shared" si="23"/>
        <v>0.4477331027978623</v>
      </c>
      <c r="E69">
        <f t="shared" si="24"/>
        <v>0.14924436759928744</v>
      </c>
      <c r="M69">
        <v>1.968</v>
      </c>
      <c r="N69">
        <v>0.01</v>
      </c>
      <c r="O69">
        <v>0.006814695379025653</v>
      </c>
      <c r="P69">
        <v>0.181</v>
      </c>
      <c r="Q69">
        <f t="shared" si="25"/>
        <v>0.00356208</v>
      </c>
      <c r="R69">
        <f t="shared" si="27"/>
        <v>0.003252615379025653</v>
      </c>
      <c r="T69">
        <f t="shared" si="26"/>
        <v>6.0505155718397</v>
      </c>
      <c r="V69">
        <f t="shared" si="28"/>
        <v>1.968</v>
      </c>
      <c r="W69">
        <f t="shared" si="29"/>
        <v>3.0280987323108906</v>
      </c>
    </row>
    <row r="70" spans="1:23" ht="12.75">
      <c r="A70">
        <v>5</v>
      </c>
      <c r="B70">
        <v>0.181</v>
      </c>
      <c r="C70">
        <v>3</v>
      </c>
      <c r="D70">
        <f t="shared" si="23"/>
        <v>1.3908327569946557</v>
      </c>
      <c r="E70">
        <f t="shared" si="24"/>
        <v>0.46361091899821855</v>
      </c>
      <c r="M70">
        <v>2.21</v>
      </c>
      <c r="N70">
        <v>0.01</v>
      </c>
      <c r="O70">
        <v>0.006814695379025653</v>
      </c>
      <c r="P70">
        <v>0.181</v>
      </c>
      <c r="Q70">
        <f t="shared" si="25"/>
        <v>0.0040000999999999995</v>
      </c>
      <c r="R70">
        <f t="shared" si="27"/>
        <v>0.0028145953790256533</v>
      </c>
      <c r="T70">
        <f t="shared" si="26"/>
        <v>7.851927905761893</v>
      </c>
      <c r="V70">
        <f t="shared" si="28"/>
        <v>2.21</v>
      </c>
      <c r="W70">
        <f t="shared" si="29"/>
        <v>3.9296507306409123</v>
      </c>
    </row>
    <row r="71" spans="1:23" ht="12.75">
      <c r="A71">
        <v>10</v>
      </c>
      <c r="B71">
        <v>0.181</v>
      </c>
      <c r="C71">
        <v>3</v>
      </c>
      <c r="D71">
        <f t="shared" si="23"/>
        <v>2.9626655139893114</v>
      </c>
      <c r="E71">
        <f t="shared" si="24"/>
        <v>0.9875551713297704</v>
      </c>
      <c r="M71">
        <v>2.452</v>
      </c>
      <c r="N71">
        <v>0.01</v>
      </c>
      <c r="O71">
        <v>0.006814695379025653</v>
      </c>
      <c r="P71">
        <v>0.181</v>
      </c>
      <c r="Q71">
        <f t="shared" si="25"/>
        <v>0.00443812</v>
      </c>
      <c r="R71">
        <f t="shared" si="27"/>
        <v>0.0023765753790256526</v>
      </c>
      <c r="T71">
        <f t="shared" si="26"/>
        <v>10.317366836499291</v>
      </c>
      <c r="V71">
        <f t="shared" si="28"/>
        <v>2.452</v>
      </c>
      <c r="W71">
        <f t="shared" si="29"/>
        <v>5.163527813034053</v>
      </c>
    </row>
    <row r="72" spans="1:23" ht="12.75">
      <c r="A72">
        <v>30</v>
      </c>
      <c r="B72">
        <v>0.181</v>
      </c>
      <c r="C72">
        <v>3</v>
      </c>
      <c r="D72">
        <f>A72/(B72+C72)-B72</f>
        <v>9.249996541967935</v>
      </c>
      <c r="E72">
        <f>D72/C72</f>
        <v>3.083332180655978</v>
      </c>
      <c r="M72">
        <v>2.694</v>
      </c>
      <c r="N72">
        <v>0.01</v>
      </c>
      <c r="O72">
        <v>0.006814695379025653</v>
      </c>
      <c r="P72">
        <v>0.181</v>
      </c>
      <c r="Q72">
        <f t="shared" si="25"/>
        <v>0.00487614</v>
      </c>
      <c r="R72">
        <f t="shared" si="27"/>
        <v>0.0019385553790256527</v>
      </c>
      <c r="T72">
        <f t="shared" si="26"/>
        <v>13.896946299022137</v>
      </c>
      <c r="V72">
        <f t="shared" si="28"/>
        <v>2.694</v>
      </c>
      <c r="W72">
        <f t="shared" si="29"/>
        <v>6.954998292528375</v>
      </c>
    </row>
    <row r="73" spans="1:23" ht="12.75">
      <c r="A73">
        <v>100</v>
      </c>
      <c r="B73">
        <v>0.181</v>
      </c>
      <c r="C73">
        <v>3</v>
      </c>
      <c r="D73">
        <f>A73/(B73+C73)-B73</f>
        <v>31.255655139893115</v>
      </c>
      <c r="E73">
        <f>D73/C73</f>
        <v>10.418551713297704</v>
      </c>
      <c r="M73">
        <v>2.936</v>
      </c>
      <c r="N73">
        <v>0.01</v>
      </c>
      <c r="O73">
        <v>0.006814695379025653</v>
      </c>
      <c r="P73">
        <v>0.181</v>
      </c>
      <c r="Q73">
        <f t="shared" si="25"/>
        <v>0.00531416</v>
      </c>
      <c r="R73">
        <f t="shared" si="27"/>
        <v>0.0015005353790256528</v>
      </c>
      <c r="T73">
        <f t="shared" si="26"/>
        <v>19.56634972449928</v>
      </c>
      <c r="V73">
        <f t="shared" si="28"/>
        <v>2.936</v>
      </c>
      <c r="W73">
        <f t="shared" si="29"/>
        <v>9.792362005060141</v>
      </c>
    </row>
    <row r="74" spans="13:23" ht="12.75">
      <c r="M74">
        <v>3.178</v>
      </c>
      <c r="N74">
        <v>0.01</v>
      </c>
      <c r="O74">
        <v>0.006814695379025653</v>
      </c>
      <c r="P74">
        <v>0.181</v>
      </c>
      <c r="Q74">
        <f t="shared" si="25"/>
        <v>0.00575218</v>
      </c>
      <c r="R74">
        <f t="shared" si="27"/>
        <v>0.0010625153790256529</v>
      </c>
      <c r="T74">
        <f t="shared" si="26"/>
        <v>29.910155304427565</v>
      </c>
      <c r="V74">
        <f t="shared" si="28"/>
        <v>3.178</v>
      </c>
      <c r="W74">
        <f t="shared" si="29"/>
        <v>14.969121603800827</v>
      </c>
    </row>
    <row r="75" spans="1:23" ht="12.75">
      <c r="A75">
        <v>0.1</v>
      </c>
      <c r="B75">
        <v>0.181</v>
      </c>
      <c r="C75">
        <v>2</v>
      </c>
      <c r="D75">
        <f>A75/(B75+C75)-B75</f>
        <v>-0.13514947271893626</v>
      </c>
      <c r="M75">
        <v>3.39</v>
      </c>
      <c r="N75">
        <v>0.01</v>
      </c>
      <c r="O75">
        <v>0.006814695379025653</v>
      </c>
      <c r="P75">
        <v>0.181</v>
      </c>
      <c r="Q75">
        <f t="shared" si="25"/>
        <v>0.0061359000000000006</v>
      </c>
      <c r="R75">
        <f t="shared" si="27"/>
        <v>0.0006787953790256523</v>
      </c>
      <c r="T75">
        <f t="shared" si="26"/>
        <v>49.94141246020311</v>
      </c>
      <c r="V75">
        <f t="shared" si="28"/>
        <v>3.39</v>
      </c>
      <c r="W75">
        <f t="shared" si="29"/>
        <v>24.99415561615927</v>
      </c>
    </row>
    <row r="76" spans="1:23" ht="12.75">
      <c r="A76">
        <v>0.2</v>
      </c>
      <c r="B76">
        <v>0.181</v>
      </c>
      <c r="C76">
        <v>2</v>
      </c>
      <c r="D76">
        <f aca="true" t="shared" si="30" ref="D76:D82">A76/(B76+C76)-B76</f>
        <v>-0.08929894543787252</v>
      </c>
      <c r="M76">
        <v>3.662</v>
      </c>
      <c r="N76">
        <v>0.01</v>
      </c>
      <c r="O76">
        <v>0.006814695379025653</v>
      </c>
      <c r="P76">
        <v>0.181</v>
      </c>
      <c r="Q76">
        <f t="shared" si="25"/>
        <v>0.00662822</v>
      </c>
      <c r="R76">
        <f>O76-Q76</f>
        <v>0.00018647537902565306</v>
      </c>
      <c r="T76">
        <f t="shared" si="26"/>
        <v>196.37981266664835</v>
      </c>
      <c r="V76">
        <f>M76/M$65</f>
        <v>3.662</v>
      </c>
      <c r="W76">
        <f>T76/T$65</f>
        <v>98.28211409866985</v>
      </c>
    </row>
    <row r="77" spans="1:23" ht="12.75">
      <c r="A77">
        <v>0.41</v>
      </c>
      <c r="B77">
        <v>0.181</v>
      </c>
      <c r="C77">
        <v>2</v>
      </c>
      <c r="D77">
        <f>A77/(B77+C77)-B77</f>
        <v>0.006987161852361284</v>
      </c>
      <c r="E77">
        <f aca="true" t="shared" si="31" ref="E77:E82">D77/C77</f>
        <v>0.003493580926180642</v>
      </c>
      <c r="M77">
        <v>3.76</v>
      </c>
      <c r="N77">
        <v>0.01</v>
      </c>
      <c r="O77">
        <v>0.006814695379025653</v>
      </c>
      <c r="P77">
        <v>0.181</v>
      </c>
      <c r="Q77">
        <f t="shared" si="25"/>
        <v>0.006805599999999999</v>
      </c>
      <c r="R77">
        <f>O77-Q77</f>
        <v>9.095379025653508E-06</v>
      </c>
      <c r="T77">
        <f t="shared" si="26"/>
        <v>4133.967357924198</v>
      </c>
      <c r="V77">
        <f>M77/M$65</f>
        <v>3.76</v>
      </c>
      <c r="W77">
        <f>T77/T$65</f>
        <v>2068.924733324612</v>
      </c>
    </row>
    <row r="78" spans="1:5" ht="12.75">
      <c r="A78">
        <v>0.5</v>
      </c>
      <c r="B78">
        <v>0.181</v>
      </c>
      <c r="C78">
        <v>2</v>
      </c>
      <c r="D78">
        <f t="shared" si="30"/>
        <v>0.048252636405318655</v>
      </c>
      <c r="E78">
        <f t="shared" si="31"/>
        <v>0.024126318202659328</v>
      </c>
    </row>
    <row r="79" spans="1:23" ht="12.75">
      <c r="A79">
        <v>1</v>
      </c>
      <c r="B79">
        <v>0.181</v>
      </c>
      <c r="C79">
        <v>2</v>
      </c>
      <c r="D79">
        <f t="shared" si="30"/>
        <v>0.2775052728106373</v>
      </c>
      <c r="E79">
        <f t="shared" si="31"/>
        <v>0.13875263640531865</v>
      </c>
      <c r="M79">
        <v>1</v>
      </c>
      <c r="N79">
        <v>0.01</v>
      </c>
      <c r="O79">
        <v>0.011824102156765567</v>
      </c>
      <c r="P79">
        <v>0.181</v>
      </c>
      <c r="Q79">
        <f aca="true" t="shared" si="32" ref="Q79:Q97">P79*N79*M79</f>
        <v>0.00181</v>
      </c>
      <c r="R79">
        <f aca="true" t="shared" si="33" ref="R79:R86">O79-Q79</f>
        <v>0.010014102156765566</v>
      </c>
      <c r="T79" s="13">
        <f aca="true" t="shared" si="34" ref="T79:T97">M79/R79/100</f>
        <v>0.9985917702311395</v>
      </c>
      <c r="V79">
        <f>M79/M$79</f>
        <v>1</v>
      </c>
      <c r="W79">
        <f>T79/T$79</f>
        <v>1</v>
      </c>
    </row>
    <row r="80" spans="1:23" ht="12.75">
      <c r="A80">
        <v>2</v>
      </c>
      <c r="B80">
        <v>0.181</v>
      </c>
      <c r="C80">
        <v>2</v>
      </c>
      <c r="D80">
        <f t="shared" si="30"/>
        <v>0.7360105456212747</v>
      </c>
      <c r="E80">
        <f t="shared" si="31"/>
        <v>0.36800527281063733</v>
      </c>
      <c r="M80">
        <v>1.32</v>
      </c>
      <c r="N80">
        <v>0.01</v>
      </c>
      <c r="O80">
        <v>0.011824102156765567</v>
      </c>
      <c r="P80">
        <v>0.181</v>
      </c>
      <c r="Q80">
        <f t="shared" si="32"/>
        <v>0.0023892</v>
      </c>
      <c r="R80">
        <f t="shared" si="33"/>
        <v>0.009434902156765568</v>
      </c>
      <c r="T80">
        <f t="shared" si="34"/>
        <v>1.3990606135257653</v>
      </c>
      <c r="V80">
        <f aca="true" t="shared" si="35" ref="V80:V95">M80/M$79</f>
        <v>1.32</v>
      </c>
      <c r="W80">
        <f aca="true" t="shared" si="36" ref="W80:W95">T80/T$79</f>
        <v>1.4010335907354123</v>
      </c>
    </row>
    <row r="81" spans="1:23" ht="12.75">
      <c r="A81">
        <v>5</v>
      </c>
      <c r="B81">
        <v>0.181</v>
      </c>
      <c r="C81">
        <v>2</v>
      </c>
      <c r="D81">
        <f t="shared" si="30"/>
        <v>2.1115263640531867</v>
      </c>
      <c r="E81">
        <f t="shared" si="31"/>
        <v>1.0557631820265934</v>
      </c>
      <c r="M81">
        <v>1.64</v>
      </c>
      <c r="N81">
        <v>0.01</v>
      </c>
      <c r="O81">
        <v>0.011824102156765567</v>
      </c>
      <c r="P81">
        <v>0.181</v>
      </c>
      <c r="Q81">
        <f t="shared" si="32"/>
        <v>0.0029684</v>
      </c>
      <c r="R81">
        <f t="shared" si="33"/>
        <v>0.008855702156765568</v>
      </c>
      <c r="T81">
        <f t="shared" si="34"/>
        <v>1.85191413506051</v>
      </c>
      <c r="V81">
        <f t="shared" si="35"/>
        <v>1.64</v>
      </c>
      <c r="W81">
        <f t="shared" si="36"/>
        <v>1.8545257334054093</v>
      </c>
    </row>
    <row r="82" spans="1:23" ht="12.75">
      <c r="A82">
        <v>10</v>
      </c>
      <c r="B82">
        <v>0.181</v>
      </c>
      <c r="C82">
        <v>2</v>
      </c>
      <c r="D82">
        <f t="shared" si="30"/>
        <v>4.4040527281063735</v>
      </c>
      <c r="E82">
        <f t="shared" si="31"/>
        <v>2.2020263640531867</v>
      </c>
      <c r="M82">
        <v>1.96</v>
      </c>
      <c r="N82">
        <v>0.01</v>
      </c>
      <c r="O82">
        <v>0.011824102156765567</v>
      </c>
      <c r="P82">
        <v>0.181</v>
      </c>
      <c r="Q82">
        <f t="shared" si="32"/>
        <v>0.0035475999999999997</v>
      </c>
      <c r="R82">
        <f t="shared" si="33"/>
        <v>0.008276502156765567</v>
      </c>
      <c r="T82">
        <f t="shared" si="34"/>
        <v>2.3681501712626414</v>
      </c>
      <c r="V82">
        <f t="shared" si="35"/>
        <v>1.96</v>
      </c>
      <c r="W82">
        <f t="shared" si="36"/>
        <v>2.3714897737585963</v>
      </c>
    </row>
    <row r="83" spans="13:23" ht="12.75">
      <c r="M83">
        <v>2.28</v>
      </c>
      <c r="N83">
        <v>0.01</v>
      </c>
      <c r="O83">
        <v>0.011824102156765567</v>
      </c>
      <c r="P83">
        <v>0.181</v>
      </c>
      <c r="Q83">
        <f t="shared" si="32"/>
        <v>0.0041268</v>
      </c>
      <c r="R83">
        <f t="shared" si="33"/>
        <v>0.007697302156765567</v>
      </c>
      <c r="T83">
        <f t="shared" si="34"/>
        <v>2.962076781663023</v>
      </c>
      <c r="V83">
        <f t="shared" si="35"/>
        <v>2.28</v>
      </c>
      <c r="W83">
        <f t="shared" si="36"/>
        <v>2.9662539487756887</v>
      </c>
    </row>
    <row r="84" spans="13:23" ht="12.75">
      <c r="M84">
        <v>2.6</v>
      </c>
      <c r="N84">
        <v>0.01</v>
      </c>
      <c r="O84">
        <v>0.011824102156765567</v>
      </c>
      <c r="P84">
        <v>0.181</v>
      </c>
      <c r="Q84">
        <f t="shared" si="32"/>
        <v>0.004706</v>
      </c>
      <c r="R84">
        <f t="shared" si="33"/>
        <v>0.007118102156765567</v>
      </c>
      <c r="T84">
        <f t="shared" si="34"/>
        <v>3.6526590132297683</v>
      </c>
      <c r="V84">
        <f t="shared" si="35"/>
        <v>2.6</v>
      </c>
      <c r="W84">
        <f t="shared" si="36"/>
        <v>3.657810050231341</v>
      </c>
    </row>
    <row r="85" spans="13:23" ht="12.75">
      <c r="M85">
        <v>2.92</v>
      </c>
      <c r="N85">
        <v>0.01</v>
      </c>
      <c r="O85">
        <v>0.011824102156765567</v>
      </c>
      <c r="P85">
        <v>0.181</v>
      </c>
      <c r="Q85">
        <f t="shared" si="32"/>
        <v>0.0052851999999999994</v>
      </c>
      <c r="R85">
        <f t="shared" si="33"/>
        <v>0.006538902156765568</v>
      </c>
      <c r="T85">
        <f t="shared" si="34"/>
        <v>4.465581423295623</v>
      </c>
      <c r="V85">
        <f t="shared" si="35"/>
        <v>2.92</v>
      </c>
      <c r="W85">
        <f t="shared" si="36"/>
        <v>4.471878856223695</v>
      </c>
    </row>
    <row r="86" spans="13:23" ht="12.75">
      <c r="M86">
        <v>3.105</v>
      </c>
      <c r="N86">
        <v>0.01</v>
      </c>
      <c r="O86">
        <v>0.011824102156765567</v>
      </c>
      <c r="P86">
        <v>0.181</v>
      </c>
      <c r="Q86">
        <f t="shared" si="32"/>
        <v>0.00562005</v>
      </c>
      <c r="R86">
        <f t="shared" si="33"/>
        <v>0.006204052156765567</v>
      </c>
      <c r="T86">
        <f t="shared" si="34"/>
        <v>5.004793514854599</v>
      </c>
      <c r="V86">
        <f t="shared" si="35"/>
        <v>3.105</v>
      </c>
      <c r="W86">
        <f t="shared" si="36"/>
        <v>5.0118513531271764</v>
      </c>
    </row>
    <row r="87" spans="13:23" ht="12.75">
      <c r="M87">
        <v>3.56</v>
      </c>
      <c r="N87">
        <v>0.01</v>
      </c>
      <c r="O87">
        <v>0.011824102156765567</v>
      </c>
      <c r="P87">
        <v>0.181</v>
      </c>
      <c r="Q87">
        <f t="shared" si="32"/>
        <v>0.0064436</v>
      </c>
      <c r="R87">
        <f aca="true" t="shared" si="37" ref="R87:R95">O87-Q87</f>
        <v>0.005380502156765567</v>
      </c>
      <c r="T87">
        <f t="shared" si="34"/>
        <v>6.616482804534469</v>
      </c>
      <c r="V87">
        <f t="shared" si="35"/>
        <v>3.56</v>
      </c>
      <c r="W87">
        <f t="shared" si="36"/>
        <v>6.625813472309091</v>
      </c>
    </row>
    <row r="88" spans="13:23" ht="12.75">
      <c r="M88">
        <v>3.88</v>
      </c>
      <c r="N88">
        <v>0.01</v>
      </c>
      <c r="O88">
        <v>0.011824102156765567</v>
      </c>
      <c r="P88">
        <v>0.181</v>
      </c>
      <c r="Q88">
        <f t="shared" si="32"/>
        <v>0.0070228</v>
      </c>
      <c r="R88">
        <f t="shared" si="37"/>
        <v>0.004801302156765567</v>
      </c>
      <c r="T88">
        <f t="shared" si="34"/>
        <v>8.081141059894867</v>
      </c>
      <c r="V88">
        <f t="shared" si="35"/>
        <v>3.88</v>
      </c>
      <c r="W88">
        <f t="shared" si="36"/>
        <v>8.092537211701996</v>
      </c>
    </row>
    <row r="89" spans="13:23" ht="12.75">
      <c r="M89">
        <v>4.2</v>
      </c>
      <c r="N89">
        <v>0.01</v>
      </c>
      <c r="O89">
        <v>0.011824102156765567</v>
      </c>
      <c r="P89">
        <v>0.181</v>
      </c>
      <c r="Q89">
        <f t="shared" si="32"/>
        <v>0.007602</v>
      </c>
      <c r="R89">
        <f t="shared" si="37"/>
        <v>0.004222102156765567</v>
      </c>
      <c r="T89">
        <f t="shared" si="34"/>
        <v>9.947651297991097</v>
      </c>
      <c r="V89">
        <f t="shared" si="35"/>
        <v>4.2</v>
      </c>
      <c r="W89">
        <f t="shared" si="36"/>
        <v>9.961679631796445</v>
      </c>
    </row>
    <row r="90" spans="13:23" ht="12.75">
      <c r="M90">
        <v>4.52</v>
      </c>
      <c r="N90">
        <v>0.01</v>
      </c>
      <c r="O90">
        <v>0.011824102156765567</v>
      </c>
      <c r="P90">
        <v>0.181</v>
      </c>
      <c r="Q90">
        <f t="shared" si="32"/>
        <v>0.0081812</v>
      </c>
      <c r="R90">
        <f t="shared" si="37"/>
        <v>0.0036429021567655675</v>
      </c>
      <c r="T90">
        <f t="shared" si="34"/>
        <v>12.407689818419891</v>
      </c>
      <c r="V90">
        <f t="shared" si="35"/>
        <v>4.52</v>
      </c>
      <c r="W90">
        <f t="shared" si="36"/>
        <v>12.42518733711168</v>
      </c>
    </row>
    <row r="91" spans="13:23" ht="12.75">
      <c r="M91">
        <v>4.84</v>
      </c>
      <c r="N91">
        <v>0.01</v>
      </c>
      <c r="O91">
        <v>0.011824102156765567</v>
      </c>
      <c r="P91">
        <v>0.181</v>
      </c>
      <c r="Q91">
        <f t="shared" si="32"/>
        <v>0.0087604</v>
      </c>
      <c r="R91">
        <f t="shared" si="37"/>
        <v>0.0030637021567655673</v>
      </c>
      <c r="T91">
        <f t="shared" si="34"/>
        <v>15.797880317157585</v>
      </c>
      <c r="V91">
        <f t="shared" si="35"/>
        <v>4.84</v>
      </c>
      <c r="W91">
        <f t="shared" si="36"/>
        <v>15.820158735637207</v>
      </c>
    </row>
    <row r="92" spans="13:23" ht="12.75">
      <c r="M92">
        <v>5.16</v>
      </c>
      <c r="N92">
        <v>0.01</v>
      </c>
      <c r="O92">
        <v>0.011824102156765567</v>
      </c>
      <c r="P92">
        <v>0.181</v>
      </c>
      <c r="Q92">
        <f t="shared" si="32"/>
        <v>0.0093396</v>
      </c>
      <c r="R92">
        <f t="shared" si="37"/>
        <v>0.002484502156765567</v>
      </c>
      <c r="T92">
        <f t="shared" si="34"/>
        <v>20.76874832226957</v>
      </c>
      <c r="V92">
        <f t="shared" si="35"/>
        <v>5.16</v>
      </c>
      <c r="W92">
        <f t="shared" si="36"/>
        <v>20.798036736736094</v>
      </c>
    </row>
    <row r="93" spans="13:38" ht="12.75">
      <c r="M93">
        <v>5.48</v>
      </c>
      <c r="N93">
        <v>0.01</v>
      </c>
      <c r="O93">
        <v>0.011824102156765567</v>
      </c>
      <c r="P93">
        <v>0.181</v>
      </c>
      <c r="Q93">
        <f t="shared" si="32"/>
        <v>0.0099188</v>
      </c>
      <c r="R93">
        <f t="shared" si="37"/>
        <v>0.0019053021567655669</v>
      </c>
      <c r="T93">
        <f t="shared" si="34"/>
        <v>28.76184221248574</v>
      </c>
      <c r="V93">
        <f t="shared" si="35"/>
        <v>5.48</v>
      </c>
      <c r="W93">
        <f t="shared" si="36"/>
        <v>28.802402613260437</v>
      </c>
      <c r="AB93">
        <v>1</v>
      </c>
      <c r="AC93">
        <v>0.01</v>
      </c>
      <c r="AD93">
        <v>0.032</v>
      </c>
      <c r="AE93">
        <v>0.181</v>
      </c>
      <c r="AF93">
        <f aca="true" t="shared" si="38" ref="AF93:AF110">AE93*AC93*AB93</f>
        <v>0.00181</v>
      </c>
      <c r="AG93">
        <f aca="true" t="shared" si="39" ref="AG93:AG110">AD93-AF93</f>
        <v>0.03019</v>
      </c>
      <c r="AI93">
        <f aca="true" t="shared" si="40" ref="AI93:AI110">AB93/AG93/100</f>
        <v>0.33123550844650546</v>
      </c>
      <c r="AK93">
        <f>AB93/AB$93</f>
        <v>1</v>
      </c>
      <c r="AL93">
        <f>AI93/AI$93</f>
        <v>1</v>
      </c>
    </row>
    <row r="94" spans="13:38" ht="12.75">
      <c r="M94">
        <v>5.88</v>
      </c>
      <c r="N94">
        <v>0.01</v>
      </c>
      <c r="O94">
        <v>0.011824102156765567</v>
      </c>
      <c r="P94">
        <v>0.181</v>
      </c>
      <c r="Q94">
        <f t="shared" si="32"/>
        <v>0.0106428</v>
      </c>
      <c r="R94">
        <f t="shared" si="37"/>
        <v>0.001181302156765568</v>
      </c>
      <c r="T94">
        <f t="shared" si="34"/>
        <v>49.7755799930102</v>
      </c>
      <c r="V94">
        <f t="shared" si="35"/>
        <v>5.88</v>
      </c>
      <c r="W94">
        <f t="shared" si="36"/>
        <v>49.84577429622604</v>
      </c>
      <c r="AB94">
        <v>1.8</v>
      </c>
      <c r="AC94">
        <v>0.01</v>
      </c>
      <c r="AD94">
        <v>0.032</v>
      </c>
      <c r="AE94">
        <v>0.181</v>
      </c>
      <c r="AF94">
        <f t="shared" si="38"/>
        <v>0.003258</v>
      </c>
      <c r="AG94">
        <f t="shared" si="39"/>
        <v>0.028742</v>
      </c>
      <c r="AI94">
        <f t="shared" si="40"/>
        <v>0.6262612205135342</v>
      </c>
      <c r="AK94">
        <f aca="true" t="shared" si="41" ref="AK94:AK110">AB94/AB$93</f>
        <v>1.8</v>
      </c>
      <c r="AL94">
        <f aca="true" t="shared" si="42" ref="AL94:AL110">AI94/AI$93</f>
        <v>1.8906826247303596</v>
      </c>
    </row>
    <row r="95" spans="13:38" ht="12.75">
      <c r="M95">
        <v>6.12</v>
      </c>
      <c r="N95">
        <v>0.01</v>
      </c>
      <c r="O95">
        <v>0.011824102156765567</v>
      </c>
      <c r="P95">
        <v>0.181</v>
      </c>
      <c r="Q95">
        <f t="shared" si="32"/>
        <v>0.0110772</v>
      </c>
      <c r="R95">
        <f t="shared" si="37"/>
        <v>0.0007469021567655665</v>
      </c>
      <c r="T95">
        <f t="shared" si="34"/>
        <v>81.93844326949656</v>
      </c>
      <c r="V95">
        <f t="shared" si="35"/>
        <v>6.12</v>
      </c>
      <c r="W95">
        <f t="shared" si="36"/>
        <v>82.05399414670785</v>
      </c>
      <c r="AB95">
        <v>2.95</v>
      </c>
      <c r="AC95">
        <v>0.01</v>
      </c>
      <c r="AD95">
        <v>0.032</v>
      </c>
      <c r="AE95">
        <v>0.181</v>
      </c>
      <c r="AF95">
        <f t="shared" si="38"/>
        <v>0.0053395000000000005</v>
      </c>
      <c r="AG95">
        <f t="shared" si="39"/>
        <v>0.0266605</v>
      </c>
      <c r="AI95">
        <f t="shared" si="40"/>
        <v>1.1065058794846307</v>
      </c>
      <c r="AK95">
        <f t="shared" si="41"/>
        <v>2.95</v>
      </c>
      <c r="AL95">
        <f t="shared" si="42"/>
        <v>3.3405412501641005</v>
      </c>
    </row>
    <row r="96" spans="13:38" ht="12.75">
      <c r="M96">
        <v>6.44</v>
      </c>
      <c r="N96">
        <v>0.01</v>
      </c>
      <c r="O96">
        <v>0.011824102156765567</v>
      </c>
      <c r="P96">
        <v>0.181</v>
      </c>
      <c r="Q96">
        <f t="shared" si="32"/>
        <v>0.0116564</v>
      </c>
      <c r="R96">
        <f>O96-Q96</f>
        <v>0.00016770215676556628</v>
      </c>
      <c r="T96">
        <f t="shared" si="34"/>
        <v>384.0141429428714</v>
      </c>
      <c r="V96">
        <f>M96/M$79</f>
        <v>6.44</v>
      </c>
      <c r="W96">
        <f>T96/T$79</f>
        <v>384.55568570726894</v>
      </c>
      <c r="AB96">
        <v>4.1</v>
      </c>
      <c r="AC96">
        <v>0.01</v>
      </c>
      <c r="AD96">
        <v>0.032</v>
      </c>
      <c r="AE96">
        <v>0.181</v>
      </c>
      <c r="AF96">
        <f t="shared" si="38"/>
        <v>0.007421</v>
      </c>
      <c r="AG96">
        <f t="shared" si="39"/>
        <v>0.024579</v>
      </c>
      <c r="AI96">
        <f t="shared" si="40"/>
        <v>1.6680906464868384</v>
      </c>
      <c r="AK96">
        <f t="shared" si="41"/>
        <v>4.1</v>
      </c>
      <c r="AL96">
        <f t="shared" si="42"/>
        <v>5.035965661743766</v>
      </c>
    </row>
    <row r="97" spans="13:38" ht="12.75">
      <c r="M97">
        <v>6.497</v>
      </c>
      <c r="N97">
        <v>0.01</v>
      </c>
      <c r="O97">
        <v>0.011824102156765567</v>
      </c>
      <c r="P97">
        <v>0.181</v>
      </c>
      <c r="Q97">
        <f t="shared" si="32"/>
        <v>0.01175957</v>
      </c>
      <c r="R97">
        <f>O97-Q97</f>
        <v>6.453215676556663E-05</v>
      </c>
      <c r="T97">
        <f t="shared" si="34"/>
        <v>1006.7848845657519</v>
      </c>
      <c r="V97">
        <f>M97/M$79</f>
        <v>6.497</v>
      </c>
      <c r="W97">
        <f>T97/T$79</f>
        <v>1008.2046683928869</v>
      </c>
      <c r="AB97">
        <v>5.25</v>
      </c>
      <c r="AC97">
        <v>0.01</v>
      </c>
      <c r="AD97">
        <v>0.032</v>
      </c>
      <c r="AE97">
        <v>0.181</v>
      </c>
      <c r="AF97">
        <f t="shared" si="38"/>
        <v>0.0095025</v>
      </c>
      <c r="AG97">
        <f t="shared" si="39"/>
        <v>0.0224975</v>
      </c>
      <c r="AI97">
        <f t="shared" si="40"/>
        <v>2.333592621402378</v>
      </c>
      <c r="AK97">
        <f t="shared" si="41"/>
        <v>5.25</v>
      </c>
      <c r="AL97">
        <f t="shared" si="42"/>
        <v>7.045116124013779</v>
      </c>
    </row>
    <row r="98" spans="28:38" ht="12.75">
      <c r="AB98">
        <v>6.4</v>
      </c>
      <c r="AC98">
        <v>0.01</v>
      </c>
      <c r="AD98">
        <v>0.032</v>
      </c>
      <c r="AE98">
        <v>0.181</v>
      </c>
      <c r="AF98">
        <f t="shared" si="38"/>
        <v>0.011584</v>
      </c>
      <c r="AG98">
        <f t="shared" si="39"/>
        <v>0.020416</v>
      </c>
      <c r="AI98">
        <f t="shared" si="40"/>
        <v>3.1347962382445145</v>
      </c>
      <c r="AK98">
        <f t="shared" si="41"/>
        <v>6.4</v>
      </c>
      <c r="AL98">
        <f t="shared" si="42"/>
        <v>9.46394984326019</v>
      </c>
    </row>
    <row r="99" spans="13:38" ht="12.75">
      <c r="M99">
        <v>1</v>
      </c>
      <c r="N99">
        <v>0.01</v>
      </c>
      <c r="O99">
        <v>0.026833976875</v>
      </c>
      <c r="P99">
        <v>0.181</v>
      </c>
      <c r="Q99">
        <f aca="true" t="shared" si="43" ref="Q99:Q116">P99*N99*M99</f>
        <v>0.00181</v>
      </c>
      <c r="R99">
        <f aca="true" t="shared" si="44" ref="R99:R106">O99-Q99</f>
        <v>0.025023976875</v>
      </c>
      <c r="T99">
        <f aca="true" t="shared" si="45" ref="T99:T116">M99/R99/100</f>
        <v>0.39961673757740795</v>
      </c>
      <c r="V99">
        <f>M99/M$99</f>
        <v>1</v>
      </c>
      <c r="W99">
        <f>T99/T$99</f>
        <v>1</v>
      </c>
      <c r="AB99">
        <v>7.55</v>
      </c>
      <c r="AC99">
        <v>0.01</v>
      </c>
      <c r="AD99">
        <v>0.032</v>
      </c>
      <c r="AE99">
        <v>0.181</v>
      </c>
      <c r="AF99">
        <f t="shared" si="38"/>
        <v>0.013665499999999999</v>
      </c>
      <c r="AG99">
        <f t="shared" si="39"/>
        <v>0.018334500000000004</v>
      </c>
      <c r="AI99">
        <f t="shared" si="40"/>
        <v>4.117919768741988</v>
      </c>
      <c r="AK99">
        <f t="shared" si="41"/>
        <v>7.55</v>
      </c>
      <c r="AL99">
        <f t="shared" si="42"/>
        <v>12.431999781832062</v>
      </c>
    </row>
    <row r="100" spans="13:38" ht="12.75">
      <c r="M100">
        <v>1.8</v>
      </c>
      <c r="N100">
        <v>0.01</v>
      </c>
      <c r="O100">
        <v>0.026833976875</v>
      </c>
      <c r="P100">
        <v>0.181</v>
      </c>
      <c r="Q100">
        <f t="shared" si="43"/>
        <v>0.003258</v>
      </c>
      <c r="R100">
        <f t="shared" si="44"/>
        <v>0.023575976874999998</v>
      </c>
      <c r="T100">
        <f t="shared" si="45"/>
        <v>0.7634890420632889</v>
      </c>
      <c r="V100">
        <f aca="true" t="shared" si="46" ref="V100:V116">M100/M$99</f>
        <v>1.8</v>
      </c>
      <c r="W100">
        <f aca="true" t="shared" si="47" ref="W100:W116">T100/T$99</f>
        <v>1.9105532132907643</v>
      </c>
      <c r="AB100">
        <v>8.7</v>
      </c>
      <c r="AC100">
        <v>0.01</v>
      </c>
      <c r="AD100">
        <v>0.032</v>
      </c>
      <c r="AE100">
        <v>0.181</v>
      </c>
      <c r="AF100">
        <f t="shared" si="38"/>
        <v>0.015746999999999997</v>
      </c>
      <c r="AG100">
        <f t="shared" si="39"/>
        <v>0.016253000000000004</v>
      </c>
      <c r="AI100">
        <f t="shared" si="40"/>
        <v>5.35285793391989</v>
      </c>
      <c r="AK100">
        <f t="shared" si="41"/>
        <v>8.7</v>
      </c>
      <c r="AL100">
        <f t="shared" si="42"/>
        <v>16.160278102504147</v>
      </c>
    </row>
    <row r="101" spans="13:38" ht="12.75">
      <c r="M101">
        <v>2.88</v>
      </c>
      <c r="N101">
        <v>0.01</v>
      </c>
      <c r="O101">
        <v>0.026833976875</v>
      </c>
      <c r="P101">
        <v>0.181</v>
      </c>
      <c r="Q101">
        <f t="shared" si="43"/>
        <v>0.0052128</v>
      </c>
      <c r="R101">
        <f t="shared" si="44"/>
        <v>0.021621176875</v>
      </c>
      <c r="T101">
        <f t="shared" si="45"/>
        <v>1.3320273991792133</v>
      </c>
      <c r="V101">
        <f t="shared" si="46"/>
        <v>2.88</v>
      </c>
      <c r="W101">
        <f t="shared" si="47"/>
        <v>3.3332622833927026</v>
      </c>
      <c r="X101" t="s">
        <v>51</v>
      </c>
      <c r="AB101">
        <v>9.85</v>
      </c>
      <c r="AC101">
        <v>0.01</v>
      </c>
      <c r="AD101">
        <v>0.032</v>
      </c>
      <c r="AE101">
        <v>0.181</v>
      </c>
      <c r="AF101">
        <f t="shared" si="38"/>
        <v>0.0178285</v>
      </c>
      <c r="AG101">
        <f t="shared" si="39"/>
        <v>0.0141715</v>
      </c>
      <c r="AI101">
        <f t="shared" si="40"/>
        <v>6.9505698055957374</v>
      </c>
      <c r="AK101">
        <f t="shared" si="41"/>
        <v>9.85</v>
      </c>
      <c r="AL101">
        <f t="shared" si="42"/>
        <v>20.98377024309353</v>
      </c>
    </row>
    <row r="102" spans="13:38" ht="12.75">
      <c r="M102">
        <v>3.4</v>
      </c>
      <c r="N102">
        <v>0.01</v>
      </c>
      <c r="O102">
        <v>0.026833976875</v>
      </c>
      <c r="P102">
        <v>0.181</v>
      </c>
      <c r="Q102">
        <f t="shared" si="43"/>
        <v>0.006154</v>
      </c>
      <c r="R102">
        <f t="shared" si="44"/>
        <v>0.020679976875</v>
      </c>
      <c r="T102">
        <f t="shared" si="45"/>
        <v>1.644102418755727</v>
      </c>
      <c r="V102">
        <f t="shared" si="46"/>
        <v>3.4</v>
      </c>
      <c r="W102">
        <f t="shared" si="47"/>
        <v>4.114198090707488</v>
      </c>
      <c r="AB102">
        <v>11</v>
      </c>
      <c r="AC102">
        <v>0.01</v>
      </c>
      <c r="AD102">
        <v>0.032</v>
      </c>
      <c r="AE102">
        <v>0.181</v>
      </c>
      <c r="AF102">
        <f t="shared" si="38"/>
        <v>0.01991</v>
      </c>
      <c r="AG102">
        <f t="shared" si="39"/>
        <v>0.01209</v>
      </c>
      <c r="AI102">
        <f t="shared" si="40"/>
        <v>9.098428453267163</v>
      </c>
      <c r="AK102">
        <f t="shared" si="41"/>
        <v>11</v>
      </c>
      <c r="AL102">
        <f t="shared" si="42"/>
        <v>27.468155500413566</v>
      </c>
    </row>
    <row r="103" spans="13:38" ht="12.75">
      <c r="M103">
        <v>4.2</v>
      </c>
      <c r="N103">
        <v>0.01</v>
      </c>
      <c r="O103">
        <v>0.026833976875</v>
      </c>
      <c r="P103">
        <v>0.181</v>
      </c>
      <c r="Q103">
        <f t="shared" si="43"/>
        <v>0.007602</v>
      </c>
      <c r="R103">
        <f t="shared" si="44"/>
        <v>0.019231976874999997</v>
      </c>
      <c r="T103">
        <f t="shared" si="45"/>
        <v>2.1838628588721205</v>
      </c>
      <c r="V103">
        <f t="shared" si="46"/>
        <v>4.2</v>
      </c>
      <c r="W103">
        <f t="shared" si="47"/>
        <v>5.464893367858733</v>
      </c>
      <c r="AB103">
        <v>12.15</v>
      </c>
      <c r="AC103">
        <v>0.01</v>
      </c>
      <c r="AD103">
        <v>0.032</v>
      </c>
      <c r="AE103">
        <v>0.181</v>
      </c>
      <c r="AF103">
        <f t="shared" si="38"/>
        <v>0.0219915</v>
      </c>
      <c r="AG103">
        <f t="shared" si="39"/>
        <v>0.0100085</v>
      </c>
      <c r="AI103">
        <f t="shared" si="40"/>
        <v>12.139681270919718</v>
      </c>
      <c r="AK103">
        <f t="shared" si="41"/>
        <v>12.15</v>
      </c>
      <c r="AL103">
        <f t="shared" si="42"/>
        <v>36.64969775690663</v>
      </c>
    </row>
    <row r="104" spans="13:39" ht="12.75">
      <c r="M104">
        <v>5</v>
      </c>
      <c r="N104">
        <v>0.01</v>
      </c>
      <c r="O104">
        <v>0.026833976875</v>
      </c>
      <c r="P104">
        <v>0.181</v>
      </c>
      <c r="Q104">
        <f t="shared" si="43"/>
        <v>0.009049999999999999</v>
      </c>
      <c r="R104">
        <f t="shared" si="44"/>
        <v>0.017783976875</v>
      </c>
      <c r="T104">
        <f t="shared" si="45"/>
        <v>2.8115196253031565</v>
      </c>
      <c r="V104">
        <f t="shared" si="46"/>
        <v>5</v>
      </c>
      <c r="W104">
        <f t="shared" si="47"/>
        <v>7.035540208719485</v>
      </c>
      <c r="AB104">
        <v>13.3</v>
      </c>
      <c r="AC104">
        <v>0.01</v>
      </c>
      <c r="AD104">
        <v>0.032</v>
      </c>
      <c r="AE104">
        <v>0.181</v>
      </c>
      <c r="AF104">
        <f t="shared" si="38"/>
        <v>0.024073</v>
      </c>
      <c r="AG104">
        <f t="shared" si="39"/>
        <v>0.007927</v>
      </c>
      <c r="AI104">
        <f t="shared" si="40"/>
        <v>16.77810016399647</v>
      </c>
      <c r="AK104">
        <f t="shared" si="41"/>
        <v>13.3</v>
      </c>
      <c r="AL104">
        <f t="shared" si="42"/>
        <v>50.653084395105346</v>
      </c>
      <c r="AM104" t="s">
        <v>52</v>
      </c>
    </row>
    <row r="105" spans="13:38" ht="12.75">
      <c r="M105">
        <v>5.8</v>
      </c>
      <c r="N105">
        <v>0.01</v>
      </c>
      <c r="O105">
        <v>0.026833976875</v>
      </c>
      <c r="P105">
        <v>0.181</v>
      </c>
      <c r="Q105">
        <f t="shared" si="43"/>
        <v>0.010498</v>
      </c>
      <c r="R105">
        <f t="shared" si="44"/>
        <v>0.016335976874999998</v>
      </c>
      <c r="T105">
        <f t="shared" si="45"/>
        <v>3.55044577032679</v>
      </c>
      <c r="V105">
        <f t="shared" si="46"/>
        <v>5.8</v>
      </c>
      <c r="W105">
        <f t="shared" si="47"/>
        <v>8.884627285259915</v>
      </c>
      <c r="AB105">
        <v>14.45</v>
      </c>
      <c r="AC105">
        <v>0.01</v>
      </c>
      <c r="AD105">
        <v>0.032</v>
      </c>
      <c r="AE105">
        <v>0.181</v>
      </c>
      <c r="AF105">
        <f t="shared" si="38"/>
        <v>0.026154499999999997</v>
      </c>
      <c r="AG105">
        <f t="shared" si="39"/>
        <v>0.0058455000000000035</v>
      </c>
      <c r="AI105">
        <f t="shared" si="40"/>
        <v>24.719869985458885</v>
      </c>
      <c r="AK105">
        <f t="shared" si="41"/>
        <v>14.45</v>
      </c>
      <c r="AL105">
        <f t="shared" si="42"/>
        <v>74.62928748610038</v>
      </c>
    </row>
    <row r="106" spans="13:38" ht="12.75">
      <c r="M106">
        <v>6.6</v>
      </c>
      <c r="N106">
        <v>0.01</v>
      </c>
      <c r="O106">
        <v>0.026833976875</v>
      </c>
      <c r="P106">
        <v>0.181</v>
      </c>
      <c r="Q106">
        <f t="shared" si="43"/>
        <v>0.011946</v>
      </c>
      <c r="R106">
        <f t="shared" si="44"/>
        <v>0.014887976874999998</v>
      </c>
      <c r="T106">
        <f t="shared" si="45"/>
        <v>4.433107369398705</v>
      </c>
      <c r="V106">
        <f t="shared" si="46"/>
        <v>6.6</v>
      </c>
      <c r="W106">
        <f t="shared" si="47"/>
        <v>11.093397629622528</v>
      </c>
      <c r="AB106">
        <v>14.7</v>
      </c>
      <c r="AC106">
        <v>0.01</v>
      </c>
      <c r="AD106">
        <v>0.032</v>
      </c>
      <c r="AE106">
        <v>0.181</v>
      </c>
      <c r="AF106">
        <f t="shared" si="38"/>
        <v>0.026607</v>
      </c>
      <c r="AG106">
        <f t="shared" si="39"/>
        <v>0.005393000000000002</v>
      </c>
      <c r="AI106">
        <f t="shared" si="40"/>
        <v>27.25755609122936</v>
      </c>
      <c r="AK106">
        <f t="shared" si="41"/>
        <v>14.7</v>
      </c>
      <c r="AL106">
        <f t="shared" si="42"/>
        <v>82.29056183942144</v>
      </c>
    </row>
    <row r="107" spans="13:38" ht="12.75">
      <c r="M107">
        <v>7.05</v>
      </c>
      <c r="N107">
        <v>0.01</v>
      </c>
      <c r="O107">
        <v>0.026833976875</v>
      </c>
      <c r="P107">
        <v>0.181</v>
      </c>
      <c r="Q107">
        <f t="shared" si="43"/>
        <v>0.0127605</v>
      </c>
      <c r="R107">
        <f aca="true" t="shared" si="48" ref="R107:R116">O107-Q107</f>
        <v>0.014073476875</v>
      </c>
      <c r="T107">
        <f t="shared" si="45"/>
        <v>5.00942308899058</v>
      </c>
      <c r="V107">
        <f t="shared" si="46"/>
        <v>7.05</v>
      </c>
      <c r="W107">
        <f t="shared" si="47"/>
        <v>12.535568753599135</v>
      </c>
      <c r="AB107">
        <v>15</v>
      </c>
      <c r="AC107">
        <v>0.01</v>
      </c>
      <c r="AD107">
        <v>0.032</v>
      </c>
      <c r="AE107">
        <v>0.181</v>
      </c>
      <c r="AF107">
        <f t="shared" si="38"/>
        <v>0.02715</v>
      </c>
      <c r="AG107">
        <f t="shared" si="39"/>
        <v>0.00485</v>
      </c>
      <c r="AI107">
        <f t="shared" si="40"/>
        <v>30.92783505154639</v>
      </c>
      <c r="AK107">
        <f t="shared" si="41"/>
        <v>15</v>
      </c>
      <c r="AL107">
        <f t="shared" si="42"/>
        <v>93.37113402061856</v>
      </c>
    </row>
    <row r="108" spans="13:38" ht="12.75">
      <c r="M108">
        <v>8.2</v>
      </c>
      <c r="N108">
        <v>0.01</v>
      </c>
      <c r="O108">
        <v>0.026833976875</v>
      </c>
      <c r="P108">
        <v>0.181</v>
      </c>
      <c r="Q108">
        <f t="shared" si="43"/>
        <v>0.014842</v>
      </c>
      <c r="R108">
        <f t="shared" si="48"/>
        <v>0.011991976875</v>
      </c>
      <c r="T108">
        <f t="shared" si="45"/>
        <v>6.837905113955617</v>
      </c>
      <c r="V108">
        <f t="shared" si="46"/>
        <v>8.2</v>
      </c>
      <c r="W108">
        <f t="shared" si="47"/>
        <v>17.11115794450696</v>
      </c>
      <c r="AB108">
        <v>16</v>
      </c>
      <c r="AC108">
        <v>0.01</v>
      </c>
      <c r="AD108">
        <v>0.032</v>
      </c>
      <c r="AE108">
        <v>0.181</v>
      </c>
      <c r="AF108">
        <f t="shared" si="38"/>
        <v>0.02896</v>
      </c>
      <c r="AG108">
        <f t="shared" si="39"/>
        <v>0.003040000000000001</v>
      </c>
      <c r="AI108">
        <f t="shared" si="40"/>
        <v>52.63157894736841</v>
      </c>
      <c r="AK108">
        <f t="shared" si="41"/>
        <v>16</v>
      </c>
      <c r="AL108">
        <f t="shared" si="42"/>
        <v>158.89473684210523</v>
      </c>
    </row>
    <row r="109" spans="13:38" ht="12.75">
      <c r="M109">
        <v>9</v>
      </c>
      <c r="N109">
        <v>0.01</v>
      </c>
      <c r="O109">
        <v>0.026833976875</v>
      </c>
      <c r="P109">
        <v>0.181</v>
      </c>
      <c r="Q109">
        <f t="shared" si="43"/>
        <v>0.01629</v>
      </c>
      <c r="R109">
        <f t="shared" si="48"/>
        <v>0.010543976875</v>
      </c>
      <c r="T109">
        <f t="shared" si="45"/>
        <v>8.53567881141621</v>
      </c>
      <c r="V109">
        <f t="shared" si="46"/>
        <v>9</v>
      </c>
      <c r="W109">
        <f t="shared" si="47"/>
        <v>21.35966291893067</v>
      </c>
      <c r="AB109">
        <v>17</v>
      </c>
      <c r="AC109">
        <v>0.01</v>
      </c>
      <c r="AD109">
        <v>0.032</v>
      </c>
      <c r="AE109">
        <v>0.181</v>
      </c>
      <c r="AF109">
        <f t="shared" si="38"/>
        <v>0.03077</v>
      </c>
      <c r="AG109">
        <f t="shared" si="39"/>
        <v>0.001230000000000002</v>
      </c>
      <c r="AI109">
        <f t="shared" si="40"/>
        <v>138.21138211382092</v>
      </c>
      <c r="AK109">
        <f t="shared" si="41"/>
        <v>17</v>
      </c>
      <c r="AL109">
        <f t="shared" si="42"/>
        <v>417.2601626016254</v>
      </c>
    </row>
    <row r="110" spans="13:38" ht="12.75">
      <c r="M110">
        <v>9.8</v>
      </c>
      <c r="N110">
        <v>0.01</v>
      </c>
      <c r="O110">
        <v>0.026833976875</v>
      </c>
      <c r="P110">
        <v>0.181</v>
      </c>
      <c r="Q110">
        <f t="shared" si="43"/>
        <v>0.017738</v>
      </c>
      <c r="R110">
        <f t="shared" si="48"/>
        <v>0.009095976874999998</v>
      </c>
      <c r="T110">
        <f t="shared" si="45"/>
        <v>10.773993969724117</v>
      </c>
      <c r="V110">
        <f t="shared" si="46"/>
        <v>9.8</v>
      </c>
      <c r="W110">
        <f t="shared" si="47"/>
        <v>26.960817594976575</v>
      </c>
      <c r="AB110">
        <v>20.2</v>
      </c>
      <c r="AC110">
        <v>0.01</v>
      </c>
      <c r="AD110">
        <v>0.032</v>
      </c>
      <c r="AE110">
        <v>0.181</v>
      </c>
      <c r="AF110">
        <f t="shared" si="38"/>
        <v>0.036562</v>
      </c>
      <c r="AG110">
        <f t="shared" si="39"/>
        <v>-0.004561999999999997</v>
      </c>
      <c r="AI110">
        <f t="shared" si="40"/>
        <v>-44.27882507672077</v>
      </c>
      <c r="AK110">
        <f t="shared" si="41"/>
        <v>20.2</v>
      </c>
      <c r="AL110">
        <f t="shared" si="42"/>
        <v>-133.67777290662002</v>
      </c>
    </row>
    <row r="111" spans="13:23" ht="12.75">
      <c r="M111">
        <v>10.6</v>
      </c>
      <c r="N111">
        <v>0.01</v>
      </c>
      <c r="O111">
        <v>0.026833976875</v>
      </c>
      <c r="P111">
        <v>0.181</v>
      </c>
      <c r="Q111">
        <f t="shared" si="43"/>
        <v>0.019185999999999998</v>
      </c>
      <c r="R111">
        <f t="shared" si="48"/>
        <v>0.007647976875</v>
      </c>
      <c r="T111">
        <f t="shared" si="45"/>
        <v>13.859874543619092</v>
      </c>
      <c r="V111">
        <f t="shared" si="46"/>
        <v>10.6</v>
      </c>
      <c r="W111">
        <f t="shared" si="47"/>
        <v>34.68291800699254</v>
      </c>
    </row>
    <row r="112" spans="13:23" ht="12.75">
      <c r="M112">
        <v>11.4</v>
      </c>
      <c r="N112">
        <v>0.01</v>
      </c>
      <c r="O112">
        <v>0.026833976875</v>
      </c>
      <c r="P112">
        <v>0.181</v>
      </c>
      <c r="Q112">
        <f t="shared" si="43"/>
        <v>0.020634</v>
      </c>
      <c r="R112">
        <f t="shared" si="48"/>
        <v>0.006199976874999999</v>
      </c>
      <c r="T112">
        <f t="shared" si="45"/>
        <v>18.387165355354654</v>
      </c>
      <c r="V112">
        <f t="shared" si="46"/>
        <v>11.4</v>
      </c>
      <c r="W112">
        <f t="shared" si="47"/>
        <v>46.0120000649196</v>
      </c>
    </row>
    <row r="113" spans="13:23" ht="12.75">
      <c r="M113">
        <v>12.2</v>
      </c>
      <c r="N113">
        <v>0.01</v>
      </c>
      <c r="O113">
        <v>0.026833976875</v>
      </c>
      <c r="P113">
        <v>0.181</v>
      </c>
      <c r="Q113">
        <f t="shared" si="43"/>
        <v>0.022081999999999997</v>
      </c>
      <c r="R113">
        <f t="shared" si="48"/>
        <v>0.004751976875000001</v>
      </c>
      <c r="T113">
        <f t="shared" si="45"/>
        <v>25.67352561032822</v>
      </c>
      <c r="V113">
        <f t="shared" si="46"/>
        <v>12.2</v>
      </c>
      <c r="W113">
        <f t="shared" si="47"/>
        <v>64.24537111725736</v>
      </c>
    </row>
    <row r="114" spans="13:23" ht="12.75">
      <c r="M114">
        <v>13.35</v>
      </c>
      <c r="N114">
        <v>0.01</v>
      </c>
      <c r="O114">
        <v>0.026833976875</v>
      </c>
      <c r="P114">
        <v>0.181</v>
      </c>
      <c r="Q114">
        <f t="shared" si="43"/>
        <v>0.024163499999999997</v>
      </c>
      <c r="R114">
        <f t="shared" si="48"/>
        <v>0.002670476875000001</v>
      </c>
      <c r="T114">
        <f t="shared" si="45"/>
        <v>49.99107135125442</v>
      </c>
      <c r="V114">
        <f t="shared" si="46"/>
        <v>13.35</v>
      </c>
      <c r="W114">
        <f t="shared" si="47"/>
        <v>125.09754134502656</v>
      </c>
    </row>
    <row r="115" spans="13:35" ht="12.75">
      <c r="M115">
        <v>13.8</v>
      </c>
      <c r="N115">
        <v>0.01</v>
      </c>
      <c r="O115">
        <v>0.026833976875</v>
      </c>
      <c r="P115">
        <v>0.181</v>
      </c>
      <c r="Q115">
        <f t="shared" si="43"/>
        <v>0.024978</v>
      </c>
      <c r="R115">
        <f t="shared" si="48"/>
        <v>0.0018559768749999983</v>
      </c>
      <c r="T115">
        <f t="shared" si="45"/>
        <v>74.35437470092408</v>
      </c>
      <c r="V115">
        <f t="shared" si="46"/>
        <v>13.8</v>
      </c>
      <c r="W115">
        <f t="shared" si="47"/>
        <v>186.06421530710094</v>
      </c>
      <c r="AB115" s="3"/>
      <c r="AC115" s="5"/>
      <c r="AD115" s="5"/>
      <c r="AE115" s="6"/>
      <c r="AF115" s="7"/>
      <c r="AH115" s="7"/>
      <c r="AI115" s="7"/>
    </row>
    <row r="116" spans="13:37" ht="12.75">
      <c r="M116">
        <v>14.65</v>
      </c>
      <c r="N116">
        <v>0.01</v>
      </c>
      <c r="O116">
        <v>0.026833976875</v>
      </c>
      <c r="P116">
        <v>0.181</v>
      </c>
      <c r="Q116">
        <f t="shared" si="43"/>
        <v>0.026516500000000002</v>
      </c>
      <c r="R116">
        <f t="shared" si="48"/>
        <v>0.00031747687499999663</v>
      </c>
      <c r="T116">
        <f t="shared" si="45"/>
        <v>461.45093244980933</v>
      </c>
      <c r="V116">
        <f t="shared" si="46"/>
        <v>14.65</v>
      </c>
      <c r="W116">
        <f t="shared" si="47"/>
        <v>1154.7337462571215</v>
      </c>
      <c r="AA116">
        <v>1</v>
      </c>
      <c r="AB116">
        <v>0.01</v>
      </c>
      <c r="AC116">
        <v>0.14</v>
      </c>
      <c r="AD116">
        <v>0</v>
      </c>
      <c r="AE116">
        <f aca="true" t="shared" si="49" ref="AE116:AE123">AD116*AB116*AA116</f>
        <v>0</v>
      </c>
      <c r="AF116">
        <f aca="true" t="shared" si="50" ref="AF116:AF123">AC116-AE116</f>
        <v>0.14</v>
      </c>
      <c r="AG116">
        <f aca="true" t="shared" si="51" ref="AG116:AG123">AF116*1/AB116</f>
        <v>14.000000000000002</v>
      </c>
      <c r="AH116">
        <f aca="true" t="shared" si="52" ref="AH116:AH133">LN(2)/AG116</f>
        <v>0.049510512897138946</v>
      </c>
      <c r="AJ116">
        <f>AA116/AA$116</f>
        <v>1</v>
      </c>
      <c r="AK116">
        <f>AH116/AH$116</f>
        <v>1</v>
      </c>
    </row>
    <row r="117" spans="27:37" ht="12.75">
      <c r="AA117">
        <v>7.7</v>
      </c>
      <c r="AB117">
        <v>0.01</v>
      </c>
      <c r="AC117">
        <v>0.14</v>
      </c>
      <c r="AD117">
        <v>0</v>
      </c>
      <c r="AE117">
        <f t="shared" si="49"/>
        <v>0</v>
      </c>
      <c r="AF117">
        <f t="shared" si="50"/>
        <v>0.14</v>
      </c>
      <c r="AG117">
        <f t="shared" si="51"/>
        <v>14.000000000000002</v>
      </c>
      <c r="AH117">
        <f t="shared" si="52"/>
        <v>0.049510512897138946</v>
      </c>
      <c r="AJ117">
        <f aca="true" t="shared" si="53" ref="AJ117:AJ133">AA117/AA$116</f>
        <v>7.7</v>
      </c>
      <c r="AK117">
        <f aca="true" t="shared" si="54" ref="AK117:AK133">AH117/AH$116</f>
        <v>1</v>
      </c>
    </row>
    <row r="118" spans="13:37" ht="12.75">
      <c r="M118">
        <v>1</v>
      </c>
      <c r="N118">
        <v>0.01</v>
      </c>
      <c r="O118">
        <v>0.102997359</v>
      </c>
      <c r="P118">
        <v>0.181</v>
      </c>
      <c r="Q118">
        <f aca="true" t="shared" si="55" ref="Q118:Q135">P118*N118*M118</f>
        <v>0.00181</v>
      </c>
      <c r="R118">
        <f aca="true" t="shared" si="56" ref="R118:R125">O118-Q118</f>
        <v>0.10118735899999999</v>
      </c>
      <c r="T118" s="13">
        <f aca="true" t="shared" si="57" ref="T118:T135">M118/R118/100</f>
        <v>0.09882657378181005</v>
      </c>
      <c r="V118">
        <f>M118/M$118</f>
        <v>1</v>
      </c>
      <c r="W118">
        <f>T118/T$118</f>
        <v>1</v>
      </c>
      <c r="AA118">
        <v>14.4</v>
      </c>
      <c r="AB118">
        <v>0.01</v>
      </c>
      <c r="AC118">
        <v>0.14</v>
      </c>
      <c r="AD118">
        <v>0</v>
      </c>
      <c r="AE118">
        <f t="shared" si="49"/>
        <v>0</v>
      </c>
      <c r="AF118">
        <f t="shared" si="50"/>
        <v>0.14</v>
      </c>
      <c r="AG118">
        <f t="shared" si="51"/>
        <v>14.000000000000002</v>
      </c>
      <c r="AH118">
        <f t="shared" si="52"/>
        <v>0.049510512897138946</v>
      </c>
      <c r="AJ118">
        <f t="shared" si="53"/>
        <v>14.4</v>
      </c>
      <c r="AK118">
        <f t="shared" si="54"/>
        <v>1</v>
      </c>
    </row>
    <row r="119" spans="13:37" ht="12.75">
      <c r="M119">
        <v>4.2</v>
      </c>
      <c r="N119">
        <v>0.01</v>
      </c>
      <c r="O119">
        <v>0.102997359</v>
      </c>
      <c r="P119">
        <v>0.181</v>
      </c>
      <c r="Q119">
        <f t="shared" si="55"/>
        <v>0.007602</v>
      </c>
      <c r="R119">
        <f t="shared" si="56"/>
        <v>0.095395359</v>
      </c>
      <c r="T119">
        <f t="shared" si="57"/>
        <v>0.44027299063888425</v>
      </c>
      <c r="V119">
        <f aca="true" t="shared" si="58" ref="V119:V135">M119/M$118</f>
        <v>4.2</v>
      </c>
      <c r="W119">
        <f aca="true" t="shared" si="59" ref="W119:W135">T119/T$118</f>
        <v>4.455006116178041</v>
      </c>
      <c r="AA119">
        <v>21.1</v>
      </c>
      <c r="AB119">
        <v>0.01</v>
      </c>
      <c r="AC119">
        <v>0.14</v>
      </c>
      <c r="AD119">
        <v>0</v>
      </c>
      <c r="AE119">
        <f t="shared" si="49"/>
        <v>0</v>
      </c>
      <c r="AF119">
        <f t="shared" si="50"/>
        <v>0.14</v>
      </c>
      <c r="AG119">
        <f t="shared" si="51"/>
        <v>14.000000000000002</v>
      </c>
      <c r="AH119">
        <f t="shared" si="52"/>
        <v>0.049510512897138946</v>
      </c>
      <c r="AJ119">
        <f t="shared" si="53"/>
        <v>21.1</v>
      </c>
      <c r="AK119">
        <f t="shared" si="54"/>
        <v>1</v>
      </c>
    </row>
    <row r="120" spans="13:37" ht="12.75">
      <c r="M120">
        <v>7.4</v>
      </c>
      <c r="N120">
        <v>0.01</v>
      </c>
      <c r="O120">
        <v>0.102997359</v>
      </c>
      <c r="P120">
        <v>0.181</v>
      </c>
      <c r="Q120">
        <f t="shared" si="55"/>
        <v>0.013394</v>
      </c>
      <c r="R120">
        <f t="shared" si="56"/>
        <v>0.089603359</v>
      </c>
      <c r="T120">
        <f t="shared" si="57"/>
        <v>0.8258618965389456</v>
      </c>
      <c r="V120">
        <f t="shared" si="58"/>
        <v>7.4</v>
      </c>
      <c r="W120">
        <f t="shared" si="59"/>
        <v>8.356678420950713</v>
      </c>
      <c r="AA120">
        <v>27.8</v>
      </c>
      <c r="AB120">
        <v>0.01</v>
      </c>
      <c r="AC120">
        <v>0.14</v>
      </c>
      <c r="AD120">
        <v>0</v>
      </c>
      <c r="AE120">
        <f t="shared" si="49"/>
        <v>0</v>
      </c>
      <c r="AF120">
        <f t="shared" si="50"/>
        <v>0.14</v>
      </c>
      <c r="AG120">
        <f t="shared" si="51"/>
        <v>14.000000000000002</v>
      </c>
      <c r="AH120">
        <f t="shared" si="52"/>
        <v>0.049510512897138946</v>
      </c>
      <c r="AJ120">
        <f t="shared" si="53"/>
        <v>27.8</v>
      </c>
      <c r="AK120">
        <f t="shared" si="54"/>
        <v>1</v>
      </c>
    </row>
    <row r="121" spans="13:37" ht="12.75">
      <c r="M121">
        <v>10.6</v>
      </c>
      <c r="N121">
        <v>0.01</v>
      </c>
      <c r="O121">
        <v>0.102997359</v>
      </c>
      <c r="P121">
        <v>0.181</v>
      </c>
      <c r="Q121">
        <f t="shared" si="55"/>
        <v>0.019185999999999998</v>
      </c>
      <c r="R121">
        <f t="shared" si="56"/>
        <v>0.083811359</v>
      </c>
      <c r="T121">
        <f t="shared" si="57"/>
        <v>1.2647450329495313</v>
      </c>
      <c r="V121">
        <f t="shared" si="58"/>
        <v>10.6</v>
      </c>
      <c r="W121">
        <f t="shared" si="59"/>
        <v>12.797620969253105</v>
      </c>
      <c r="Y121" s="5"/>
      <c r="Z121" s="5"/>
      <c r="AA121">
        <v>34.5</v>
      </c>
      <c r="AB121">
        <v>0.01</v>
      </c>
      <c r="AC121">
        <v>0.14</v>
      </c>
      <c r="AD121">
        <v>0</v>
      </c>
      <c r="AE121">
        <f t="shared" si="49"/>
        <v>0</v>
      </c>
      <c r="AF121">
        <f t="shared" si="50"/>
        <v>0.14</v>
      </c>
      <c r="AG121">
        <f t="shared" si="51"/>
        <v>14.000000000000002</v>
      </c>
      <c r="AH121">
        <f t="shared" si="52"/>
        <v>0.049510512897138946</v>
      </c>
      <c r="AJ121">
        <f t="shared" si="53"/>
        <v>34.5</v>
      </c>
      <c r="AK121">
        <f t="shared" si="54"/>
        <v>1</v>
      </c>
    </row>
    <row r="122" spans="13:37" ht="12.75">
      <c r="M122">
        <v>13.8</v>
      </c>
      <c r="N122">
        <v>0.01</v>
      </c>
      <c r="O122">
        <v>0.102997359</v>
      </c>
      <c r="P122">
        <v>0.181</v>
      </c>
      <c r="Q122">
        <f t="shared" si="55"/>
        <v>0.024978</v>
      </c>
      <c r="R122">
        <f t="shared" si="56"/>
        <v>0.078019359</v>
      </c>
      <c r="T122">
        <f t="shared" si="57"/>
        <v>1.7687917687198638</v>
      </c>
      <c r="V122">
        <f t="shared" si="58"/>
        <v>13.8</v>
      </c>
      <c r="W122">
        <f t="shared" si="59"/>
        <v>17.89793676977018</v>
      </c>
      <c r="AA122">
        <v>41.2</v>
      </c>
      <c r="AB122">
        <v>0.01</v>
      </c>
      <c r="AC122">
        <v>0.14</v>
      </c>
      <c r="AD122">
        <v>0</v>
      </c>
      <c r="AE122">
        <f t="shared" si="49"/>
        <v>0</v>
      </c>
      <c r="AF122">
        <f t="shared" si="50"/>
        <v>0.14</v>
      </c>
      <c r="AG122">
        <f t="shared" si="51"/>
        <v>14.000000000000002</v>
      </c>
      <c r="AH122">
        <f t="shared" si="52"/>
        <v>0.049510512897138946</v>
      </c>
      <c r="AJ122">
        <f t="shared" si="53"/>
        <v>41.2</v>
      </c>
      <c r="AK122">
        <f t="shared" si="54"/>
        <v>1</v>
      </c>
    </row>
    <row r="123" spans="13:37" ht="12.75">
      <c r="M123">
        <v>17</v>
      </c>
      <c r="N123">
        <v>0.01</v>
      </c>
      <c r="O123">
        <v>0.102997359</v>
      </c>
      <c r="P123">
        <v>0.181</v>
      </c>
      <c r="Q123">
        <f t="shared" si="55"/>
        <v>0.03077</v>
      </c>
      <c r="R123">
        <f t="shared" si="56"/>
        <v>0.07222735899999999</v>
      </c>
      <c r="T123">
        <f t="shared" si="57"/>
        <v>2.3536787493503675</v>
      </c>
      <c r="V123">
        <f t="shared" si="58"/>
        <v>17</v>
      </c>
      <c r="W123">
        <f t="shared" si="59"/>
        <v>23.81625365811866</v>
      </c>
      <c r="AA123">
        <v>47.9</v>
      </c>
      <c r="AB123">
        <v>0.01</v>
      </c>
      <c r="AC123">
        <v>0.14</v>
      </c>
      <c r="AD123">
        <v>0</v>
      </c>
      <c r="AE123">
        <f t="shared" si="49"/>
        <v>0</v>
      </c>
      <c r="AF123">
        <f t="shared" si="50"/>
        <v>0.14</v>
      </c>
      <c r="AG123">
        <f t="shared" si="51"/>
        <v>14.000000000000002</v>
      </c>
      <c r="AH123">
        <f t="shared" si="52"/>
        <v>0.049510512897138946</v>
      </c>
      <c r="AJ123">
        <f t="shared" si="53"/>
        <v>47.9</v>
      </c>
      <c r="AK123">
        <f t="shared" si="54"/>
        <v>1</v>
      </c>
    </row>
    <row r="124" spans="13:37" ht="12.75">
      <c r="M124">
        <v>20.2</v>
      </c>
      <c r="N124">
        <v>0.01</v>
      </c>
      <c r="O124">
        <v>0.102997359</v>
      </c>
      <c r="P124">
        <v>0.181</v>
      </c>
      <c r="Q124">
        <f t="shared" si="55"/>
        <v>0.036562</v>
      </c>
      <c r="R124">
        <f t="shared" si="56"/>
        <v>0.066435359</v>
      </c>
      <c r="T124">
        <f t="shared" si="57"/>
        <v>3.0405495362793173</v>
      </c>
      <c r="V124">
        <f t="shared" si="58"/>
        <v>20.2</v>
      </c>
      <c r="W124">
        <f t="shared" si="59"/>
        <v>30.766517748477877</v>
      </c>
      <c r="AA124">
        <v>54.6</v>
      </c>
      <c r="AB124">
        <v>0.01</v>
      </c>
      <c r="AC124">
        <v>0.14</v>
      </c>
      <c r="AD124">
        <v>0</v>
      </c>
      <c r="AE124">
        <f aca="true" t="shared" si="60" ref="AE124:AE133">AD124*AB124*AA124</f>
        <v>0</v>
      </c>
      <c r="AF124">
        <f aca="true" t="shared" si="61" ref="AF124:AF133">AC124-AE124</f>
        <v>0.14</v>
      </c>
      <c r="AG124">
        <f aca="true" t="shared" si="62" ref="AG124:AG133">AF124*1/AB124</f>
        <v>14.000000000000002</v>
      </c>
      <c r="AH124">
        <f t="shared" si="52"/>
        <v>0.049510512897138946</v>
      </c>
      <c r="AJ124">
        <f t="shared" si="53"/>
        <v>54.6</v>
      </c>
      <c r="AK124">
        <f t="shared" si="54"/>
        <v>1</v>
      </c>
    </row>
    <row r="125" spans="13:37" ht="12.75">
      <c r="M125">
        <v>23.4</v>
      </c>
      <c r="N125">
        <v>0.01</v>
      </c>
      <c r="O125">
        <v>0.102997359</v>
      </c>
      <c r="P125">
        <v>0.181</v>
      </c>
      <c r="Q125">
        <f t="shared" si="55"/>
        <v>0.042353999999999996</v>
      </c>
      <c r="R125">
        <f t="shared" si="56"/>
        <v>0.060643359</v>
      </c>
      <c r="T125">
        <f t="shared" si="57"/>
        <v>3.8586253113057274</v>
      </c>
      <c r="V125">
        <f t="shared" si="58"/>
        <v>23.4</v>
      </c>
      <c r="W125">
        <f t="shared" si="59"/>
        <v>39.044410462157934</v>
      </c>
      <c r="AA125">
        <v>61.3</v>
      </c>
      <c r="AB125">
        <v>0.01</v>
      </c>
      <c r="AC125">
        <v>0.14</v>
      </c>
      <c r="AD125">
        <v>0</v>
      </c>
      <c r="AE125">
        <f t="shared" si="60"/>
        <v>0</v>
      </c>
      <c r="AF125">
        <f t="shared" si="61"/>
        <v>0.14</v>
      </c>
      <c r="AG125">
        <f t="shared" si="62"/>
        <v>14.000000000000002</v>
      </c>
      <c r="AH125">
        <f t="shared" si="52"/>
        <v>0.049510512897138946</v>
      </c>
      <c r="AJ125">
        <f t="shared" si="53"/>
        <v>61.3</v>
      </c>
      <c r="AK125">
        <f t="shared" si="54"/>
        <v>1</v>
      </c>
    </row>
    <row r="126" spans="13:37" ht="12.75">
      <c r="M126">
        <v>27.05</v>
      </c>
      <c r="N126">
        <v>0.01</v>
      </c>
      <c r="O126">
        <v>0.102997359</v>
      </c>
      <c r="P126">
        <v>0.181</v>
      </c>
      <c r="Q126">
        <f t="shared" si="55"/>
        <v>0.048960500000000004</v>
      </c>
      <c r="R126">
        <f aca="true" t="shared" si="63" ref="R126:R135">O126-Q126</f>
        <v>0.05403685899999999</v>
      </c>
      <c r="T126">
        <f t="shared" si="57"/>
        <v>5.005842401017425</v>
      </c>
      <c r="V126">
        <f t="shared" si="58"/>
        <v>27.05</v>
      </c>
      <c r="W126">
        <f t="shared" si="59"/>
        <v>50.65279721291721</v>
      </c>
      <c r="AA126">
        <v>68</v>
      </c>
      <c r="AB126">
        <v>0.01</v>
      </c>
      <c r="AC126">
        <v>0.14</v>
      </c>
      <c r="AD126">
        <v>0</v>
      </c>
      <c r="AE126">
        <f t="shared" si="60"/>
        <v>0</v>
      </c>
      <c r="AF126">
        <f t="shared" si="61"/>
        <v>0.14</v>
      </c>
      <c r="AG126">
        <f t="shared" si="62"/>
        <v>14.000000000000002</v>
      </c>
      <c r="AH126">
        <f t="shared" si="52"/>
        <v>0.049510512897138946</v>
      </c>
      <c r="AJ126">
        <f t="shared" si="53"/>
        <v>68</v>
      </c>
      <c r="AK126">
        <f t="shared" si="54"/>
        <v>1</v>
      </c>
    </row>
    <row r="127" spans="13:37" ht="12.75">
      <c r="M127">
        <v>29.8</v>
      </c>
      <c r="N127">
        <v>0.01</v>
      </c>
      <c r="O127">
        <v>0.102997359</v>
      </c>
      <c r="P127">
        <v>0.181</v>
      </c>
      <c r="Q127">
        <f t="shared" si="55"/>
        <v>0.053938</v>
      </c>
      <c r="R127">
        <f t="shared" si="63"/>
        <v>0.049059359</v>
      </c>
      <c r="T127">
        <f t="shared" si="57"/>
        <v>6.0742742276759065</v>
      </c>
      <c r="V127">
        <f t="shared" si="58"/>
        <v>29.8</v>
      </c>
      <c r="W127">
        <f t="shared" si="59"/>
        <v>61.463976694028965</v>
      </c>
      <c r="AA127">
        <v>70</v>
      </c>
      <c r="AB127">
        <v>0.01</v>
      </c>
      <c r="AC127">
        <v>0.14</v>
      </c>
      <c r="AD127">
        <v>0</v>
      </c>
      <c r="AE127">
        <f t="shared" si="60"/>
        <v>0</v>
      </c>
      <c r="AF127">
        <f t="shared" si="61"/>
        <v>0.14</v>
      </c>
      <c r="AG127">
        <f t="shared" si="62"/>
        <v>14.000000000000002</v>
      </c>
      <c r="AH127">
        <f t="shared" si="52"/>
        <v>0.049510512897138946</v>
      </c>
      <c r="AJ127">
        <f t="shared" si="53"/>
        <v>70</v>
      </c>
      <c r="AK127">
        <f t="shared" si="54"/>
        <v>1</v>
      </c>
    </row>
    <row r="128" spans="13:37" ht="12.75">
      <c r="M128">
        <v>33</v>
      </c>
      <c r="N128">
        <v>0.01</v>
      </c>
      <c r="O128">
        <v>0.102997359</v>
      </c>
      <c r="P128">
        <v>0.181</v>
      </c>
      <c r="Q128">
        <f t="shared" si="55"/>
        <v>0.05973</v>
      </c>
      <c r="R128">
        <f t="shared" si="63"/>
        <v>0.043267359</v>
      </c>
      <c r="T128">
        <f t="shared" si="57"/>
        <v>7.62699660037027</v>
      </c>
      <c r="V128">
        <f t="shared" si="58"/>
        <v>33</v>
      </c>
      <c r="W128">
        <f t="shared" si="59"/>
        <v>77.1755643093446</v>
      </c>
      <c r="AA128">
        <v>72</v>
      </c>
      <c r="AB128">
        <v>0.01</v>
      </c>
      <c r="AC128">
        <v>0.14</v>
      </c>
      <c r="AD128">
        <v>0</v>
      </c>
      <c r="AE128">
        <f t="shared" si="60"/>
        <v>0</v>
      </c>
      <c r="AF128">
        <f t="shared" si="61"/>
        <v>0.14</v>
      </c>
      <c r="AG128">
        <f t="shared" si="62"/>
        <v>14.000000000000002</v>
      </c>
      <c r="AH128">
        <f t="shared" si="52"/>
        <v>0.049510512897138946</v>
      </c>
      <c r="AJ128">
        <f t="shared" si="53"/>
        <v>72</v>
      </c>
      <c r="AK128">
        <f t="shared" si="54"/>
        <v>1</v>
      </c>
    </row>
    <row r="129" spans="13:37" ht="12.75">
      <c r="M129">
        <v>36.2</v>
      </c>
      <c r="N129">
        <v>0.01</v>
      </c>
      <c r="O129">
        <v>0.102997359</v>
      </c>
      <c r="P129">
        <v>0.181</v>
      </c>
      <c r="Q129">
        <f t="shared" si="55"/>
        <v>0.06552200000000001</v>
      </c>
      <c r="R129">
        <f t="shared" si="63"/>
        <v>0.037475358999999986</v>
      </c>
      <c r="T129">
        <f t="shared" si="57"/>
        <v>9.659680645087354</v>
      </c>
      <c r="V129">
        <f t="shared" si="58"/>
        <v>36.2</v>
      </c>
      <c r="W129">
        <f t="shared" si="59"/>
        <v>97.74375732598055</v>
      </c>
      <c r="AA129">
        <v>74</v>
      </c>
      <c r="AB129">
        <v>0.01</v>
      </c>
      <c r="AC129">
        <v>0.14</v>
      </c>
      <c r="AD129">
        <v>0</v>
      </c>
      <c r="AE129">
        <f t="shared" si="60"/>
        <v>0</v>
      </c>
      <c r="AF129">
        <f t="shared" si="61"/>
        <v>0.14</v>
      </c>
      <c r="AG129">
        <f t="shared" si="62"/>
        <v>14.000000000000002</v>
      </c>
      <c r="AH129">
        <f t="shared" si="52"/>
        <v>0.049510512897138946</v>
      </c>
      <c r="AJ129">
        <f t="shared" si="53"/>
        <v>74</v>
      </c>
      <c r="AK129">
        <f t="shared" si="54"/>
        <v>1</v>
      </c>
    </row>
    <row r="130" spans="13:37" ht="12.75">
      <c r="M130">
        <v>39.4</v>
      </c>
      <c r="N130">
        <v>0.01</v>
      </c>
      <c r="O130">
        <v>0.102997359</v>
      </c>
      <c r="P130">
        <v>0.181</v>
      </c>
      <c r="Q130">
        <f t="shared" si="55"/>
        <v>0.071314</v>
      </c>
      <c r="R130">
        <f t="shared" si="63"/>
        <v>0.031683358999999994</v>
      </c>
      <c r="T130">
        <f t="shared" si="57"/>
        <v>12.435550157418602</v>
      </c>
      <c r="V130">
        <f t="shared" si="58"/>
        <v>39.4</v>
      </c>
      <c r="W130">
        <f t="shared" si="59"/>
        <v>125.83204781412225</v>
      </c>
      <c r="AA130">
        <v>75</v>
      </c>
      <c r="AB130">
        <v>0.01</v>
      </c>
      <c r="AC130">
        <v>0.14</v>
      </c>
      <c r="AD130">
        <v>0</v>
      </c>
      <c r="AE130">
        <f t="shared" si="60"/>
        <v>0</v>
      </c>
      <c r="AF130">
        <f t="shared" si="61"/>
        <v>0.14</v>
      </c>
      <c r="AG130">
        <f t="shared" si="62"/>
        <v>14.000000000000002</v>
      </c>
      <c r="AH130">
        <f t="shared" si="52"/>
        <v>0.049510512897138946</v>
      </c>
      <c r="AJ130">
        <f t="shared" si="53"/>
        <v>75</v>
      </c>
      <c r="AK130">
        <f t="shared" si="54"/>
        <v>1</v>
      </c>
    </row>
    <row r="131" spans="13:37" ht="12.75">
      <c r="M131">
        <v>42.6</v>
      </c>
      <c r="N131">
        <v>0.01</v>
      </c>
      <c r="O131">
        <v>0.102997359</v>
      </c>
      <c r="P131">
        <v>0.181</v>
      </c>
      <c r="Q131">
        <f t="shared" si="55"/>
        <v>0.07710600000000001</v>
      </c>
      <c r="R131">
        <f t="shared" si="63"/>
        <v>0.02589135899999999</v>
      </c>
      <c r="T131">
        <f t="shared" si="57"/>
        <v>16.45336577349996</v>
      </c>
      <c r="V131">
        <f t="shared" si="58"/>
        <v>42.6</v>
      </c>
      <c r="W131">
        <f t="shared" si="59"/>
        <v>166.4872629281453</v>
      </c>
      <c r="AA131">
        <v>76</v>
      </c>
      <c r="AB131">
        <v>0.01</v>
      </c>
      <c r="AC131">
        <v>0.14</v>
      </c>
      <c r="AD131">
        <v>0</v>
      </c>
      <c r="AE131">
        <f t="shared" si="60"/>
        <v>0</v>
      </c>
      <c r="AF131">
        <f t="shared" si="61"/>
        <v>0.14</v>
      </c>
      <c r="AG131">
        <f t="shared" si="62"/>
        <v>14.000000000000002</v>
      </c>
      <c r="AH131">
        <f t="shared" si="52"/>
        <v>0.049510512897138946</v>
      </c>
      <c r="AJ131">
        <f t="shared" si="53"/>
        <v>76</v>
      </c>
      <c r="AK131">
        <f t="shared" si="54"/>
        <v>1</v>
      </c>
    </row>
    <row r="132" spans="13:37" ht="12.75">
      <c r="M132">
        <v>45.8</v>
      </c>
      <c r="N132">
        <v>0.01</v>
      </c>
      <c r="O132">
        <v>0.102997359</v>
      </c>
      <c r="P132">
        <v>0.181</v>
      </c>
      <c r="Q132">
        <f t="shared" si="55"/>
        <v>0.082898</v>
      </c>
      <c r="R132">
        <f t="shared" si="63"/>
        <v>0.020099358999999997</v>
      </c>
      <c r="T132">
        <f t="shared" si="57"/>
        <v>22.78679633514681</v>
      </c>
      <c r="V132">
        <f t="shared" si="58"/>
        <v>45.8</v>
      </c>
      <c r="W132">
        <f t="shared" si="59"/>
        <v>230.57357412243843</v>
      </c>
      <c r="AA132">
        <v>77</v>
      </c>
      <c r="AB132">
        <v>0.01</v>
      </c>
      <c r="AC132">
        <v>0.14</v>
      </c>
      <c r="AD132">
        <v>0</v>
      </c>
      <c r="AE132">
        <f t="shared" si="60"/>
        <v>0</v>
      </c>
      <c r="AF132">
        <f t="shared" si="61"/>
        <v>0.14</v>
      </c>
      <c r="AG132">
        <f t="shared" si="62"/>
        <v>14.000000000000002</v>
      </c>
      <c r="AH132">
        <f t="shared" si="52"/>
        <v>0.049510512897138946</v>
      </c>
      <c r="AJ132">
        <f t="shared" si="53"/>
        <v>77</v>
      </c>
      <c r="AK132">
        <f t="shared" si="54"/>
        <v>1</v>
      </c>
    </row>
    <row r="133" spans="13:37" ht="12.75">
      <c r="M133">
        <v>49</v>
      </c>
      <c r="N133">
        <v>0.01</v>
      </c>
      <c r="O133">
        <v>0.102997359</v>
      </c>
      <c r="P133">
        <v>0.181</v>
      </c>
      <c r="Q133">
        <f t="shared" si="55"/>
        <v>0.08869</v>
      </c>
      <c r="R133">
        <f t="shared" si="63"/>
        <v>0.014307358999999992</v>
      </c>
      <c r="T133">
        <f t="shared" si="57"/>
        <v>34.248109661608424</v>
      </c>
      <c r="V133">
        <f t="shared" si="58"/>
        <v>49</v>
      </c>
      <c r="W133">
        <f t="shared" si="59"/>
        <v>346.54757674005396</v>
      </c>
      <c r="AA133">
        <v>77</v>
      </c>
      <c r="AB133">
        <v>0.01</v>
      </c>
      <c r="AC133">
        <v>0.14</v>
      </c>
      <c r="AD133">
        <v>0</v>
      </c>
      <c r="AE133">
        <f t="shared" si="60"/>
        <v>0</v>
      </c>
      <c r="AF133">
        <f t="shared" si="61"/>
        <v>0.14</v>
      </c>
      <c r="AG133">
        <f t="shared" si="62"/>
        <v>14.000000000000002</v>
      </c>
      <c r="AH133">
        <f t="shared" si="52"/>
        <v>0.049510512897138946</v>
      </c>
      <c r="AJ133">
        <f t="shared" si="53"/>
        <v>77</v>
      </c>
      <c r="AK133">
        <f t="shared" si="54"/>
        <v>1</v>
      </c>
    </row>
    <row r="134" spans="13:23" ht="12.75">
      <c r="M134">
        <v>51.3</v>
      </c>
      <c r="N134">
        <v>0.01</v>
      </c>
      <c r="O134">
        <v>0.102997359</v>
      </c>
      <c r="P134">
        <v>0.181</v>
      </c>
      <c r="Q134">
        <f t="shared" si="55"/>
        <v>0.09285299999999999</v>
      </c>
      <c r="R134">
        <f t="shared" si="63"/>
        <v>0.010144359000000006</v>
      </c>
      <c r="T134">
        <f t="shared" si="57"/>
        <v>50.5699768708895</v>
      </c>
      <c r="V134">
        <f t="shared" si="58"/>
        <v>51.3</v>
      </c>
      <c r="W134">
        <f t="shared" si="59"/>
        <v>511.70424042563917</v>
      </c>
    </row>
    <row r="135" spans="13:23" ht="12.75">
      <c r="M135">
        <v>55</v>
      </c>
      <c r="N135">
        <v>0.01</v>
      </c>
      <c r="O135">
        <v>0.102997359</v>
      </c>
      <c r="P135">
        <v>0.181</v>
      </c>
      <c r="Q135">
        <f t="shared" si="55"/>
        <v>0.09955</v>
      </c>
      <c r="R135">
        <f t="shared" si="63"/>
        <v>0.003447358999999997</v>
      </c>
      <c r="T135">
        <f t="shared" si="57"/>
        <v>159.54242073424916</v>
      </c>
      <c r="V135">
        <f t="shared" si="58"/>
        <v>55</v>
      </c>
      <c r="W135">
        <f t="shared" si="59"/>
        <v>1614.3676202565512</v>
      </c>
    </row>
    <row r="137" spans="13:23" ht="12.75">
      <c r="M137">
        <v>1</v>
      </c>
      <c r="N137">
        <v>0.001</v>
      </c>
      <c r="O137">
        <v>1</v>
      </c>
      <c r="P137">
        <v>0.181</v>
      </c>
      <c r="Q137">
        <f aca="true" t="shared" si="64" ref="Q137:Q154">P137*N137*M137</f>
        <v>0.000181</v>
      </c>
      <c r="R137">
        <f aca="true" t="shared" si="65" ref="R137:R154">O137-Q137</f>
        <v>0.999819</v>
      </c>
      <c r="T137" s="13">
        <f aca="true" t="shared" si="66" ref="T137:T154">M137/R137/100</f>
        <v>0.010001810327669306</v>
      </c>
      <c r="V137">
        <f>M137/M$118</f>
        <v>1</v>
      </c>
      <c r="W137">
        <f>T137/T$137</f>
        <v>1</v>
      </c>
    </row>
    <row r="138" spans="13:23" ht="12.75">
      <c r="M138">
        <v>25</v>
      </c>
      <c r="N138">
        <v>0.001</v>
      </c>
      <c r="O138">
        <v>1</v>
      </c>
      <c r="P138">
        <v>0.181</v>
      </c>
      <c r="Q138">
        <f t="shared" si="64"/>
        <v>0.004525</v>
      </c>
      <c r="R138">
        <f t="shared" si="65"/>
        <v>0.995475</v>
      </c>
      <c r="T138">
        <f t="shared" si="66"/>
        <v>0.25113639217459005</v>
      </c>
      <c r="V138">
        <f aca="true" t="shared" si="67" ref="V138:V154">M138/M$118</f>
        <v>25</v>
      </c>
      <c r="W138">
        <f aca="true" t="shared" si="68" ref="W138:W154">T138/T$137</f>
        <v>25.10909364876065</v>
      </c>
    </row>
    <row r="139" spans="13:23" ht="12.75">
      <c r="M139">
        <v>49</v>
      </c>
      <c r="N139">
        <v>0.001</v>
      </c>
      <c r="O139">
        <v>1</v>
      </c>
      <c r="P139">
        <v>0.181</v>
      </c>
      <c r="Q139">
        <f t="shared" si="64"/>
        <v>0.008869</v>
      </c>
      <c r="R139">
        <f t="shared" si="65"/>
        <v>0.991131</v>
      </c>
      <c r="T139">
        <f t="shared" si="66"/>
        <v>0.4943846978855469</v>
      </c>
      <c r="V139">
        <f t="shared" si="67"/>
        <v>49</v>
      </c>
      <c r="W139">
        <f t="shared" si="68"/>
        <v>49.42952142552297</v>
      </c>
    </row>
    <row r="140" spans="13:23" ht="12.75">
      <c r="M140">
        <v>73</v>
      </c>
      <c r="N140">
        <v>0.001</v>
      </c>
      <c r="O140">
        <v>1</v>
      </c>
      <c r="P140">
        <v>0.181</v>
      </c>
      <c r="Q140">
        <f t="shared" si="64"/>
        <v>0.013213</v>
      </c>
      <c r="R140">
        <f t="shared" si="65"/>
        <v>0.986787</v>
      </c>
      <c r="T140">
        <f t="shared" si="66"/>
        <v>0.7397746423493622</v>
      </c>
      <c r="V140">
        <f t="shared" si="67"/>
        <v>73</v>
      </c>
      <c r="W140">
        <f t="shared" si="68"/>
        <v>73.9640743139097</v>
      </c>
    </row>
    <row r="141" spans="13:23" ht="12.75">
      <c r="M141">
        <v>97</v>
      </c>
      <c r="N141">
        <v>0.001</v>
      </c>
      <c r="O141">
        <v>1</v>
      </c>
      <c r="P141">
        <v>0.181</v>
      </c>
      <c r="Q141">
        <f t="shared" si="64"/>
        <v>0.017557</v>
      </c>
      <c r="R141">
        <f t="shared" si="65"/>
        <v>0.982443</v>
      </c>
      <c r="T141">
        <f t="shared" si="66"/>
        <v>0.9873346341721607</v>
      </c>
      <c r="V141">
        <f t="shared" si="67"/>
        <v>97</v>
      </c>
      <c r="W141">
        <f t="shared" si="68"/>
        <v>98.71559266033758</v>
      </c>
    </row>
    <row r="142" spans="13:23" ht="12.75">
      <c r="M142">
        <v>121</v>
      </c>
      <c r="N142">
        <v>0.001</v>
      </c>
      <c r="O142">
        <v>1</v>
      </c>
      <c r="P142">
        <v>0.181</v>
      </c>
      <c r="Q142">
        <f t="shared" si="64"/>
        <v>0.021901</v>
      </c>
      <c r="R142">
        <f t="shared" si="65"/>
        <v>0.978099</v>
      </c>
      <c r="T142">
        <f t="shared" si="66"/>
        <v>1.2370935866410249</v>
      </c>
      <c r="V142">
        <f t="shared" si="67"/>
        <v>121</v>
      </c>
      <c r="W142">
        <f t="shared" si="68"/>
        <v>123.68696727018431</v>
      </c>
    </row>
    <row r="143" spans="13:23" ht="12.75">
      <c r="M143">
        <v>145</v>
      </c>
      <c r="N143">
        <v>0.001</v>
      </c>
      <c r="O143">
        <v>1</v>
      </c>
      <c r="P143">
        <v>0.181</v>
      </c>
      <c r="Q143">
        <f t="shared" si="64"/>
        <v>0.026245</v>
      </c>
      <c r="R143">
        <f t="shared" si="65"/>
        <v>0.973755</v>
      </c>
      <c r="T143">
        <f t="shared" si="66"/>
        <v>1.489080928981109</v>
      </c>
      <c r="V143">
        <f t="shared" si="67"/>
        <v>145</v>
      </c>
      <c r="W143">
        <f t="shared" si="68"/>
        <v>148.8811405332964</v>
      </c>
    </row>
    <row r="144" spans="13:23" ht="12.75">
      <c r="M144">
        <v>169</v>
      </c>
      <c r="N144">
        <v>0.001</v>
      </c>
      <c r="O144">
        <v>1</v>
      </c>
      <c r="P144">
        <v>0.181</v>
      </c>
      <c r="Q144">
        <f t="shared" si="64"/>
        <v>0.030589</v>
      </c>
      <c r="R144">
        <f t="shared" si="65"/>
        <v>0.969411</v>
      </c>
      <c r="T144">
        <f t="shared" si="66"/>
        <v>1.7433266179154145</v>
      </c>
      <c r="V144">
        <f t="shared" si="67"/>
        <v>169</v>
      </c>
      <c r="W144">
        <f t="shared" si="68"/>
        <v>174.3011075797572</v>
      </c>
    </row>
    <row r="145" spans="13:23" ht="12.75">
      <c r="M145">
        <v>193</v>
      </c>
      <c r="N145">
        <v>0.001</v>
      </c>
      <c r="O145">
        <v>1</v>
      </c>
      <c r="P145">
        <v>0.181</v>
      </c>
      <c r="Q145">
        <f t="shared" si="64"/>
        <v>0.034933</v>
      </c>
      <c r="R145">
        <f t="shared" si="65"/>
        <v>0.965067</v>
      </c>
      <c r="T145">
        <f t="shared" si="66"/>
        <v>1.9998611495367677</v>
      </c>
      <c r="V145">
        <f t="shared" si="67"/>
        <v>193</v>
      </c>
      <c r="W145">
        <f t="shared" si="68"/>
        <v>199.9499174668702</v>
      </c>
    </row>
    <row r="146" spans="13:23" ht="12.75">
      <c r="M146">
        <v>217</v>
      </c>
      <c r="N146">
        <v>0.001</v>
      </c>
      <c r="O146">
        <v>1</v>
      </c>
      <c r="P146">
        <v>0.181</v>
      </c>
      <c r="Q146">
        <f t="shared" si="64"/>
        <v>0.039277</v>
      </c>
      <c r="R146">
        <f t="shared" si="65"/>
        <v>0.960723</v>
      </c>
      <c r="T146">
        <f t="shared" si="66"/>
        <v>2.258715571501879</v>
      </c>
      <c r="V146">
        <f t="shared" si="67"/>
        <v>217</v>
      </c>
      <c r="W146">
        <f t="shared" si="68"/>
        <v>225.83067439834377</v>
      </c>
    </row>
    <row r="147" spans="13:23" ht="12.75">
      <c r="M147">
        <v>241</v>
      </c>
      <c r="N147">
        <v>0.001</v>
      </c>
      <c r="O147">
        <v>1</v>
      </c>
      <c r="P147">
        <v>0.181</v>
      </c>
      <c r="Q147">
        <f t="shared" si="64"/>
        <v>0.043621</v>
      </c>
      <c r="R147">
        <f t="shared" si="65"/>
        <v>0.956379</v>
      </c>
      <c r="T147">
        <f t="shared" si="66"/>
        <v>2.5199214955577234</v>
      </c>
      <c r="V147">
        <f t="shared" si="67"/>
        <v>241</v>
      </c>
      <c r="W147">
        <f t="shared" si="68"/>
        <v>251.94653897670278</v>
      </c>
    </row>
    <row r="148" spans="13:23" ht="12.75">
      <c r="M148">
        <v>265</v>
      </c>
      <c r="N148">
        <v>0.001</v>
      </c>
      <c r="O148">
        <v>1</v>
      </c>
      <c r="P148">
        <v>0.181</v>
      </c>
      <c r="Q148">
        <f t="shared" si="64"/>
        <v>0.047965</v>
      </c>
      <c r="R148">
        <f t="shared" si="65"/>
        <v>0.952035</v>
      </c>
      <c r="T148">
        <f t="shared" si="66"/>
        <v>2.7835111104108567</v>
      </c>
      <c r="V148">
        <f t="shared" si="67"/>
        <v>265</v>
      </c>
      <c r="W148">
        <f t="shared" si="68"/>
        <v>278.3007294899873</v>
      </c>
    </row>
    <row r="149" spans="13:23" ht="12.75">
      <c r="M149">
        <v>289</v>
      </c>
      <c r="N149">
        <v>0.001</v>
      </c>
      <c r="O149">
        <v>1</v>
      </c>
      <c r="P149">
        <v>0.181</v>
      </c>
      <c r="Q149">
        <f t="shared" si="64"/>
        <v>0.052309</v>
      </c>
      <c r="R149">
        <f t="shared" si="65"/>
        <v>0.947691</v>
      </c>
      <c r="T149">
        <f t="shared" si="66"/>
        <v>3.049517194950675</v>
      </c>
      <c r="V149">
        <f t="shared" si="67"/>
        <v>289</v>
      </c>
      <c r="W149">
        <f t="shared" si="68"/>
        <v>304.89652323383893</v>
      </c>
    </row>
    <row r="150" spans="13:23" ht="12.75">
      <c r="M150">
        <v>313</v>
      </c>
      <c r="N150">
        <v>0.001</v>
      </c>
      <c r="O150">
        <v>1</v>
      </c>
      <c r="P150">
        <v>0.181</v>
      </c>
      <c r="Q150">
        <f t="shared" si="64"/>
        <v>0.056653</v>
      </c>
      <c r="R150">
        <f t="shared" si="65"/>
        <v>0.943347</v>
      </c>
      <c r="T150">
        <f t="shared" si="66"/>
        <v>3.317973131838019</v>
      </c>
      <c r="V150">
        <f t="shared" si="67"/>
        <v>313</v>
      </c>
      <c r="W150">
        <f t="shared" si="68"/>
        <v>331.7372578701157</v>
      </c>
    </row>
    <row r="151" spans="13:23" ht="12.75">
      <c r="M151">
        <v>355</v>
      </c>
      <c r="N151">
        <v>0.001</v>
      </c>
      <c r="O151">
        <v>1</v>
      </c>
      <c r="P151">
        <v>0.181</v>
      </c>
      <c r="Q151">
        <f t="shared" si="64"/>
        <v>0.064255</v>
      </c>
      <c r="R151">
        <f t="shared" si="65"/>
        <v>0.935745</v>
      </c>
      <c r="T151">
        <f t="shared" si="66"/>
        <v>3.793768601488653</v>
      </c>
      <c r="V151">
        <f t="shared" si="67"/>
        <v>355</v>
      </c>
      <c r="W151">
        <f t="shared" si="68"/>
        <v>379.30819293717843</v>
      </c>
    </row>
    <row r="152" spans="13:23" ht="12.75">
      <c r="M152">
        <v>385</v>
      </c>
      <c r="N152">
        <v>0.001</v>
      </c>
      <c r="O152">
        <v>1</v>
      </c>
      <c r="P152">
        <v>0.181</v>
      </c>
      <c r="Q152">
        <f t="shared" si="64"/>
        <v>0.069685</v>
      </c>
      <c r="R152">
        <f t="shared" si="65"/>
        <v>0.930315</v>
      </c>
      <c r="T152">
        <f t="shared" si="66"/>
        <v>4.138383235785728</v>
      </c>
      <c r="V152">
        <f t="shared" si="67"/>
        <v>385</v>
      </c>
      <c r="W152">
        <f t="shared" si="68"/>
        <v>413.76341884200514</v>
      </c>
    </row>
    <row r="153" spans="13:23" ht="12.75">
      <c r="M153">
        <v>409</v>
      </c>
      <c r="N153">
        <v>0.001</v>
      </c>
      <c r="O153">
        <v>1</v>
      </c>
      <c r="P153">
        <v>0.181</v>
      </c>
      <c r="Q153">
        <f t="shared" si="64"/>
        <v>0.074029</v>
      </c>
      <c r="R153">
        <f t="shared" si="65"/>
        <v>0.925971</v>
      </c>
      <c r="T153">
        <f t="shared" si="66"/>
        <v>4.416984981171117</v>
      </c>
      <c r="V153">
        <f t="shared" si="67"/>
        <v>409</v>
      </c>
      <c r="W153">
        <f t="shared" si="68"/>
        <v>441.61855068895255</v>
      </c>
    </row>
    <row r="154" spans="13:23" ht="12.75">
      <c r="M154">
        <v>460</v>
      </c>
      <c r="N154">
        <v>0.001</v>
      </c>
      <c r="O154">
        <v>1</v>
      </c>
      <c r="P154">
        <v>0.181</v>
      </c>
      <c r="Q154">
        <f t="shared" si="64"/>
        <v>0.08326</v>
      </c>
      <c r="R154">
        <f t="shared" si="65"/>
        <v>0.91674</v>
      </c>
      <c r="T154">
        <f t="shared" si="66"/>
        <v>5.017780395750158</v>
      </c>
      <c r="V154">
        <f t="shared" si="67"/>
        <v>460</v>
      </c>
      <c r="W154">
        <f t="shared" si="68"/>
        <v>501.68721774985283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8" sqref="E8"/>
    </sheetView>
  </sheetViews>
  <sheetFormatPr defaultColWidth="9.140625" defaultRowHeight="12.75"/>
  <sheetData>
    <row r="1" ht="12.75">
      <c r="A1" s="8" t="s">
        <v>40</v>
      </c>
    </row>
    <row r="2" ht="12.75">
      <c r="A2" s="8" t="s">
        <v>41</v>
      </c>
    </row>
    <row r="5" spans="1:7" s="5" customFormat="1" ht="51">
      <c r="A5" s="12" t="s">
        <v>44</v>
      </c>
      <c r="B5" s="12" t="s">
        <v>42</v>
      </c>
      <c r="C5" s="12" t="s">
        <v>43</v>
      </c>
      <c r="D5" s="12" t="s">
        <v>45</v>
      </c>
      <c r="E5" s="12" t="s">
        <v>46</v>
      </c>
      <c r="F5" s="12" t="s">
        <v>47</v>
      </c>
      <c r="G5" s="12" t="s">
        <v>48</v>
      </c>
    </row>
    <row r="6" spans="1:6" ht="12.75">
      <c r="A6">
        <v>0.181</v>
      </c>
      <c r="B6">
        <v>1</v>
      </c>
      <c r="C6">
        <v>1</v>
      </c>
      <c r="D6">
        <f>A6*(B6/C6-1)</f>
        <v>0</v>
      </c>
      <c r="E6">
        <v>1000</v>
      </c>
      <c r="F6">
        <f aca="true" t="shared" si="0" ref="F6:F14">D6*E6</f>
        <v>0</v>
      </c>
    </row>
    <row r="7" spans="1:7" ht="12.75">
      <c r="A7">
        <v>0.181</v>
      </c>
      <c r="B7">
        <v>1.3</v>
      </c>
      <c r="C7">
        <v>1</v>
      </c>
      <c r="D7">
        <f aca="true" t="shared" si="1" ref="D7:D14">A7*(B7/C7-1)</f>
        <v>0.05430000000000001</v>
      </c>
      <c r="E7">
        <v>1000</v>
      </c>
      <c r="F7">
        <f t="shared" si="0"/>
        <v>54.30000000000001</v>
      </c>
      <c r="G7" s="4">
        <f aca="true" t="shared" si="2" ref="G7:G14">1/D7</f>
        <v>18.416206261510126</v>
      </c>
    </row>
    <row r="8" spans="1:7" ht="12.75">
      <c r="A8">
        <v>0.181</v>
      </c>
      <c r="B8">
        <v>1.5</v>
      </c>
      <c r="C8">
        <v>1</v>
      </c>
      <c r="D8">
        <f t="shared" si="1"/>
        <v>0.0905</v>
      </c>
      <c r="E8">
        <v>1000</v>
      </c>
      <c r="F8">
        <f t="shared" si="0"/>
        <v>90.5</v>
      </c>
      <c r="G8" s="4">
        <f t="shared" si="2"/>
        <v>11.049723756906078</v>
      </c>
    </row>
    <row r="9" spans="1:7" ht="12.75">
      <c r="A9">
        <v>0.181</v>
      </c>
      <c r="B9">
        <v>2</v>
      </c>
      <c r="C9">
        <v>1</v>
      </c>
      <c r="D9">
        <f t="shared" si="1"/>
        <v>0.181</v>
      </c>
      <c r="E9">
        <v>1000</v>
      </c>
      <c r="F9">
        <f t="shared" si="0"/>
        <v>181</v>
      </c>
      <c r="G9" s="4">
        <f t="shared" si="2"/>
        <v>5.524861878453039</v>
      </c>
    </row>
    <row r="10" spans="1:7" ht="12.75">
      <c r="A10">
        <v>0.181</v>
      </c>
      <c r="B10">
        <v>5</v>
      </c>
      <c r="C10">
        <v>1</v>
      </c>
      <c r="D10">
        <f t="shared" si="1"/>
        <v>0.724</v>
      </c>
      <c r="E10">
        <v>1000</v>
      </c>
      <c r="F10">
        <f t="shared" si="0"/>
        <v>724</v>
      </c>
      <c r="G10" s="4">
        <f t="shared" si="2"/>
        <v>1.3812154696132597</v>
      </c>
    </row>
    <row r="11" spans="1:7" ht="12.75">
      <c r="A11">
        <v>0.181</v>
      </c>
      <c r="B11" s="8">
        <v>10</v>
      </c>
      <c r="C11">
        <v>1</v>
      </c>
      <c r="D11">
        <f t="shared" si="1"/>
        <v>1.629</v>
      </c>
      <c r="E11">
        <v>1000</v>
      </c>
      <c r="F11">
        <f t="shared" si="0"/>
        <v>1629</v>
      </c>
      <c r="G11" s="4">
        <f t="shared" si="2"/>
        <v>0.6138735420503376</v>
      </c>
    </row>
    <row r="12" spans="1:7" ht="12.75">
      <c r="A12">
        <v>0.181</v>
      </c>
      <c r="B12" s="8">
        <v>20</v>
      </c>
      <c r="C12">
        <v>1</v>
      </c>
      <c r="D12">
        <f t="shared" si="1"/>
        <v>3.439</v>
      </c>
      <c r="E12">
        <v>1000</v>
      </c>
      <c r="F12">
        <f t="shared" si="0"/>
        <v>3439</v>
      </c>
      <c r="G12" s="4">
        <f t="shared" si="2"/>
        <v>0.29078220412910727</v>
      </c>
    </row>
    <row r="13" spans="1:7" ht="12.75">
      <c r="A13">
        <v>0.181</v>
      </c>
      <c r="B13" s="8">
        <v>50</v>
      </c>
      <c r="C13">
        <v>1</v>
      </c>
      <c r="D13">
        <f t="shared" si="1"/>
        <v>8.869</v>
      </c>
      <c r="E13">
        <v>1000</v>
      </c>
      <c r="F13">
        <f t="shared" si="0"/>
        <v>8869</v>
      </c>
      <c r="G13" s="4">
        <f t="shared" si="2"/>
        <v>0.11275228323373548</v>
      </c>
    </row>
    <row r="14" spans="1:7" ht="12.75">
      <c r="A14">
        <v>0.181</v>
      </c>
      <c r="B14" s="8">
        <v>100</v>
      </c>
      <c r="C14">
        <v>1</v>
      </c>
      <c r="D14">
        <f t="shared" si="1"/>
        <v>17.919</v>
      </c>
      <c r="E14">
        <v>1000</v>
      </c>
      <c r="F14">
        <f t="shared" si="0"/>
        <v>17919</v>
      </c>
      <c r="G14" s="4">
        <f t="shared" si="2"/>
        <v>0.05580668564093978</v>
      </c>
    </row>
    <row r="15" spans="1:3" ht="12.75">
      <c r="A15">
        <v>0.181</v>
      </c>
      <c r="C15">
        <v>1</v>
      </c>
    </row>
    <row r="16" spans="1:3" ht="12.75">
      <c r="A16">
        <v>0.181</v>
      </c>
      <c r="C16">
        <v>1</v>
      </c>
    </row>
    <row r="17" spans="1:3" ht="12.75">
      <c r="A17">
        <v>0.181</v>
      </c>
      <c r="C17">
        <v>1</v>
      </c>
    </row>
    <row r="18" spans="1:3" ht="12.75">
      <c r="A18">
        <v>0.181</v>
      </c>
      <c r="C18">
        <v>1</v>
      </c>
    </row>
    <row r="19" spans="1:3" ht="12.75">
      <c r="A19">
        <v>0.181</v>
      </c>
      <c r="C19">
        <v>1</v>
      </c>
    </row>
    <row r="20" spans="1:3" ht="12.75">
      <c r="A20">
        <v>0.181</v>
      </c>
      <c r="C20">
        <v>1</v>
      </c>
    </row>
    <row r="21" spans="1:3" ht="12.75">
      <c r="A21">
        <v>0.181</v>
      </c>
      <c r="C21">
        <v>1</v>
      </c>
    </row>
    <row r="22" spans="1:3" ht="12.75">
      <c r="A22">
        <v>0.181</v>
      </c>
      <c r="C22">
        <v>1</v>
      </c>
    </row>
    <row r="23" spans="1:3" ht="12.75">
      <c r="A23">
        <v>0.181</v>
      </c>
      <c r="C23">
        <v>1</v>
      </c>
    </row>
    <row r="24" spans="1:3" ht="12.75">
      <c r="A24">
        <v>0.181</v>
      </c>
      <c r="C24">
        <v>1</v>
      </c>
    </row>
    <row r="25" spans="1:3" ht="12.75">
      <c r="A25">
        <v>0.181</v>
      </c>
      <c r="C25">
        <v>1</v>
      </c>
    </row>
    <row r="26" spans="1:3" ht="12.75">
      <c r="A26">
        <v>0.181</v>
      </c>
      <c r="C26">
        <v>1</v>
      </c>
    </row>
    <row r="27" spans="1:3" ht="12.75">
      <c r="A27">
        <v>0.181</v>
      </c>
      <c r="C27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ab876</dc:creator>
  <cp:keywords/>
  <dc:description/>
  <cp:lastModifiedBy>ian</cp:lastModifiedBy>
  <cp:lastPrinted>2010-09-21T23:26:29Z</cp:lastPrinted>
  <dcterms:created xsi:type="dcterms:W3CDTF">2009-10-25T07:15:34Z</dcterms:created>
  <dcterms:modified xsi:type="dcterms:W3CDTF">2011-12-28T21:12:27Z</dcterms:modified>
  <cp:category/>
  <cp:version/>
  <cp:contentType/>
  <cp:contentStatus/>
</cp:coreProperties>
</file>