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5.xml" ContentType="application/vnd.openxmlformats-officedocument.spreadsheetml.comments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65311" windowWidth="13170" windowHeight="14205" firstSheet="10" activeTab="15"/>
  </bookViews>
  <sheets>
    <sheet name="Apatite" sheetId="1" r:id="rId1"/>
    <sheet name="Muscovite" sheetId="2" r:id="rId2"/>
    <sheet name="Chlorite" sheetId="3" r:id="rId3"/>
    <sheet name="Biotite" sheetId="4" r:id="rId4"/>
    <sheet name="Hornblende" sheetId="5" r:id="rId5"/>
    <sheet name="Pyroxene" sheetId="6" r:id="rId6"/>
    <sheet name="Anorthite" sheetId="7" r:id="rId7"/>
    <sheet name="Albite" sheetId="8" r:id="rId8"/>
    <sheet name="K-feldspar" sheetId="9" r:id="rId9"/>
    <sheet name="Fig 5.13a" sheetId="10" r:id="rId10"/>
    <sheet name=" 8 degrees" sheetId="11" r:id="rId11"/>
    <sheet name="K-fel 25" sheetId="12" r:id="rId12"/>
    <sheet name="K-fel 8" sheetId="13" r:id="rId13"/>
    <sheet name="Calcite" sheetId="14" r:id="rId14"/>
    <sheet name="Quartz" sheetId="15" r:id="rId15"/>
    <sheet name="Fig 5.13 b" sheetId="16" r:id="rId16"/>
    <sheet name="solubilities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ab876</author>
  </authors>
  <commentList>
    <comment ref="D49" authorId="0">
      <text>
        <r>
          <rPr>
            <b/>
            <sz val="8"/>
            <rFont val="Tahoma"/>
            <family val="2"/>
          </rPr>
          <t>actually unspecified, but gives divide/0 error, so leave as is so Fh is close to unity</t>
        </r>
      </text>
    </comment>
  </commentList>
</comments>
</file>

<file path=xl/comments15.xml><?xml version="1.0" encoding="utf-8"?>
<comments xmlns="http://schemas.openxmlformats.org/spreadsheetml/2006/main">
  <authors>
    <author>ab876</author>
  </authors>
  <commentList>
    <comment ref="B8" authorId="0">
      <text>
        <r>
          <rPr>
            <b/>
            <sz val="8"/>
            <rFont val="Tahoma"/>
            <family val="2"/>
          </rPr>
          <t>average of 2</t>
        </r>
      </text>
    </comment>
    <comment ref="D8" authorId="0">
      <text>
        <r>
          <rPr>
            <b/>
            <sz val="8"/>
            <rFont val="Tahoma"/>
            <family val="2"/>
          </rPr>
          <t>average of 2</t>
        </r>
      </text>
    </comment>
  </commentList>
</comments>
</file>

<file path=xl/sharedStrings.xml><?xml version="1.0" encoding="utf-8"?>
<sst xmlns="http://schemas.openxmlformats.org/spreadsheetml/2006/main" count="888" uniqueCount="143">
  <si>
    <t>n</t>
  </si>
  <si>
    <t>Fh</t>
  </si>
  <si>
    <t xml:space="preserve">kH+ </t>
  </si>
  <si>
    <t>Term 1</t>
  </si>
  <si>
    <t>Term 2</t>
  </si>
  <si>
    <t xml:space="preserve">kH2O </t>
  </si>
  <si>
    <t>FH2O</t>
  </si>
  <si>
    <t>Term 3</t>
  </si>
  <si>
    <t>kOH-</t>
  </si>
  <si>
    <t>fOH</t>
  </si>
  <si>
    <t>Term 4</t>
  </si>
  <si>
    <t>kCO2</t>
  </si>
  <si>
    <t>PCO2</t>
  </si>
  <si>
    <t>fCO2</t>
  </si>
  <si>
    <t>Term 5</t>
  </si>
  <si>
    <t xml:space="preserve">Total rate (r) </t>
  </si>
  <si>
    <t>activity</t>
  </si>
  <si>
    <t>[R-}^0.5</t>
  </si>
  <si>
    <t>forg</t>
  </si>
  <si>
    <t>korg</t>
  </si>
  <si>
    <t>[H+]^n</t>
  </si>
  <si>
    <t>[OH-]^o</t>
  </si>
  <si>
    <t>o</t>
  </si>
  <si>
    <t>inhibition factor</t>
  </si>
  <si>
    <t>organic radicals</t>
  </si>
  <si>
    <t>rate coefficient mol m2 s-1</t>
  </si>
  <si>
    <t>apparent reaction order</t>
  </si>
  <si>
    <t>Lim (BC,h)</t>
  </si>
  <si>
    <t>xBC</t>
  </si>
  <si>
    <t>LimAl,H</t>
  </si>
  <si>
    <t>xAl</t>
  </si>
  <si>
    <t>K-feldspar</t>
  </si>
  <si>
    <t>[Al3+]</t>
  </si>
  <si>
    <t>[BC] sum of activities of base cations</t>
  </si>
  <si>
    <t>Figures in red are estimated for karst areas</t>
  </si>
  <si>
    <t>LimBC,H2O</t>
  </si>
  <si>
    <t>zBC</t>
  </si>
  <si>
    <t>zAl</t>
  </si>
  <si>
    <t>pH</t>
  </si>
  <si>
    <t>PCO2^0.6</t>
  </si>
  <si>
    <t>Sum of first 4 terms</t>
  </si>
  <si>
    <t>mol m-2 s-1</t>
  </si>
  <si>
    <t>mmol cm-2 s-1</t>
  </si>
  <si>
    <t>T</t>
  </si>
  <si>
    <t>T (kelvin)</t>
  </si>
  <si>
    <t>pKH (281)</t>
  </si>
  <si>
    <t>(Ea/2.303*R)</t>
  </si>
  <si>
    <t>[1/T-1/281]</t>
  </si>
  <si>
    <t>pK (T)</t>
  </si>
  <si>
    <t>pKH20 (281)</t>
  </si>
  <si>
    <t>Pk OH (281)</t>
  </si>
  <si>
    <t>Pk CO2 (281)</t>
  </si>
  <si>
    <t>Pk org (281)</t>
  </si>
  <si>
    <t>Albite</t>
  </si>
  <si>
    <t>Anorthite</t>
  </si>
  <si>
    <t>Pyroxene</t>
  </si>
  <si>
    <t>Hornblende</t>
  </si>
  <si>
    <t>Biotite</t>
  </si>
  <si>
    <t>Muscovite</t>
  </si>
  <si>
    <t>Chlorite</t>
  </si>
  <si>
    <t>Apatite</t>
  </si>
  <si>
    <t>Dissolution rates using material in Table 8.7 of Appelo and Postma (2005), 395 ff. for 8 degrees C</t>
  </si>
  <si>
    <t>Calcite dissolution at PCO2 = 0.01</t>
  </si>
  <si>
    <t>Ca</t>
  </si>
  <si>
    <t>CTOT</t>
  </si>
  <si>
    <t>Sicc</t>
  </si>
  <si>
    <t>MIX4</t>
  </si>
  <si>
    <t>real</t>
  </si>
  <si>
    <t>File 8-4Ca2.dat</t>
  </si>
  <si>
    <t>File 8-8Ca2.dat</t>
  </si>
  <si>
    <t>etc</t>
  </si>
  <si>
    <t>etc.</t>
  </si>
  <si>
    <t>File 15-4Ca2.dat</t>
  </si>
  <si>
    <t>File 15-8Ca2.dat</t>
  </si>
  <si>
    <t xml:space="preserve">8 degrees </t>
  </si>
  <si>
    <t>Ca activity</t>
  </si>
  <si>
    <t>pH for plotting</t>
  </si>
  <si>
    <t>Appelo and Postma recasting of the PWP equation</t>
  </si>
  <si>
    <r>
      <t>mCa</t>
    </r>
    <r>
      <rPr>
        <vertAlign val="subscript"/>
        <sz val="10"/>
        <rFont val="Arial"/>
        <family val="2"/>
      </rPr>
      <t>t</t>
    </r>
  </si>
  <si>
    <t>r (mmol cm-2 s-1)</t>
  </si>
  <si>
    <t>r (mol m-2 sec-1)</t>
  </si>
  <si>
    <t>eq ani/cat</t>
  </si>
  <si>
    <t xml:space="preserve">   meq</t>
  </si>
  <si>
    <t xml:space="preserve">  Ctot</t>
  </si>
  <si>
    <t>m(CO3--)</t>
  </si>
  <si>
    <t>m(Ca+Mg)</t>
  </si>
  <si>
    <t>aCO3</t>
  </si>
  <si>
    <t>a(Ca+Mg)</t>
  </si>
  <si>
    <t>IAPcc</t>
  </si>
  <si>
    <t xml:space="preserve">  H2CO3*</t>
  </si>
  <si>
    <t xml:space="preserve">   Rate for calcite (manually adjusted to 0 at saturation)</t>
  </si>
  <si>
    <t xml:space="preserve">   Rate</t>
  </si>
  <si>
    <t>divalent gamma</t>
  </si>
  <si>
    <t>initial fraction assigned to Ca =</t>
  </si>
  <si>
    <t xml:space="preserve">    for</t>
  </si>
  <si>
    <t xml:space="preserve">   Dolomite</t>
  </si>
  <si>
    <t>Calcite mol m-2 sec-1</t>
  </si>
  <si>
    <t>Dolomite mol m-2 sec-1</t>
  </si>
  <si>
    <t>From dolrate new models.xls :</t>
  </si>
  <si>
    <t>25 degrees C</t>
  </si>
  <si>
    <t xml:space="preserve">25 degrees </t>
  </si>
  <si>
    <t>Brady and Walther Chem Geol 1990</t>
  </si>
  <si>
    <t>Far from equilibrium dissolution rates</t>
  </si>
  <si>
    <t>logRqtz</t>
  </si>
  <si>
    <t>ionic strength effects are small</t>
  </si>
  <si>
    <t>per cm2</t>
  </si>
  <si>
    <t>perm2</t>
  </si>
  <si>
    <t>NaCl</t>
  </si>
  <si>
    <t>moles/litre solubility</t>
  </si>
  <si>
    <t>MgSO4.7H2O</t>
  </si>
  <si>
    <t>CaSO4.2H2O</t>
  </si>
  <si>
    <t>opaline silica</t>
  </si>
  <si>
    <t>calcite (PCO2 10-1)</t>
  </si>
  <si>
    <t>dolomite (PCO2 10-1)</t>
  </si>
  <si>
    <t>aragonite (PCO2 10-2)</t>
  </si>
  <si>
    <t>calcite (PCO2 10-2)</t>
  </si>
  <si>
    <t>dolomite (PCO2 10-2)</t>
  </si>
  <si>
    <t>barite</t>
  </si>
  <si>
    <t>albite</t>
  </si>
  <si>
    <t>apatite</t>
  </si>
  <si>
    <t>Calcite solubility</t>
  </si>
  <si>
    <t>moles/litre</t>
  </si>
  <si>
    <t>Aragonite</t>
  </si>
  <si>
    <t>at  PCO2 10^-2</t>
  </si>
  <si>
    <t>Dolomite</t>
  </si>
  <si>
    <t>Ca0.5Mg0.5CO3</t>
  </si>
  <si>
    <t>Mg</t>
  </si>
  <si>
    <t>at  PCO2 10^-1</t>
  </si>
  <si>
    <t>at  PCO2 10^-3.5</t>
  </si>
  <si>
    <t>quartz</t>
  </si>
  <si>
    <t>aragonite (PCO2 10-3.5)</t>
  </si>
  <si>
    <t>calcite (PCO2 10-3,5)</t>
  </si>
  <si>
    <t>dolomite (PCO2 10-3.5)</t>
  </si>
  <si>
    <t>aragonite (PCO2 10-1)</t>
  </si>
  <si>
    <t>Berner 1980</t>
  </si>
  <si>
    <t>see right</t>
  </si>
  <si>
    <t>Nordstrom et al 1990 in Stumm Morgan p. 367, I = 0</t>
  </si>
  <si>
    <t>Teng 2004</t>
  </si>
  <si>
    <t>Omega defined as IAP/KS</t>
  </si>
  <si>
    <t>Omega as log (IAP/Ks)</t>
  </si>
  <si>
    <t>pits appear</t>
  </si>
  <si>
    <t>no pits</t>
  </si>
  <si>
    <t>rapid spread of pits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</si>
</sst>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E+00"/>
    <numFmt numFmtId="171" formatCode="0.000E+00"/>
    <numFmt numFmtId="172" formatCode="0.0E+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"/>
    <numFmt numFmtId="180" formatCode="0.000000000000000000"/>
    <numFmt numFmtId="181" formatCode="0.E+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vertAlign val="subscript"/>
      <sz val="10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vertAlign val="superscript"/>
      <sz val="14"/>
      <color indexed="8"/>
      <name val="Arial"/>
      <family val="0"/>
    </font>
    <font>
      <sz val="9.2"/>
      <color indexed="8"/>
      <name val="Arial"/>
      <family val="0"/>
    </font>
    <font>
      <vertAlign val="subscript"/>
      <sz val="12"/>
      <color indexed="8"/>
      <name val="Arial"/>
      <family val="0"/>
    </font>
    <font>
      <sz val="36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worksheet" Target="work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4075"/>
          <c:w val="0.443"/>
          <c:h val="0.9175"/>
        </c:manualLayout>
      </c:layout>
      <c:scatterChart>
        <c:scatterStyle val="lineMarker"/>
        <c:varyColors val="0"/>
        <c:ser>
          <c:idx val="17"/>
          <c:order val="0"/>
          <c:tx>
            <c:v>Calcite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Calcite!$L$23:$L$32</c:f>
              <c:numCache>
                <c:ptCount val="10"/>
                <c:pt idx="0">
                  <c:v>4.87</c:v>
                </c:pt>
                <c:pt idx="1">
                  <c:v>6.1</c:v>
                </c:pt>
                <c:pt idx="2">
                  <c:v>6.37</c:v>
                </c:pt>
                <c:pt idx="3">
                  <c:v>6.54</c:v>
                </c:pt>
                <c:pt idx="4">
                  <c:v>6.75</c:v>
                </c:pt>
                <c:pt idx="5">
                  <c:v>6.92</c:v>
                </c:pt>
                <c:pt idx="6">
                  <c:v>7.05</c:v>
                </c:pt>
                <c:pt idx="7">
                  <c:v>7.21</c:v>
                </c:pt>
                <c:pt idx="8">
                  <c:v>7.28</c:v>
                </c:pt>
                <c:pt idx="9">
                  <c:v>7.31</c:v>
                </c:pt>
              </c:numCache>
            </c:numRef>
          </c:xVal>
          <c:yVal>
            <c:numRef>
              <c:f>Calcite!$M$23:$M$32</c:f>
              <c:numCache>
                <c:ptCount val="10"/>
                <c:pt idx="0">
                  <c:v>0.00012589253327372236</c:v>
                </c:pt>
                <c:pt idx="1">
                  <c:v>0.00012557155220909756</c:v>
                </c:pt>
                <c:pt idx="2">
                  <c:v>0.00012461494938193187</c:v>
                </c:pt>
                <c:pt idx="3">
                  <c:v>0.00012302748599652734</c:v>
                </c:pt>
                <c:pt idx="4">
                  <c:v>0.00011793934171284568</c:v>
                </c:pt>
                <c:pt idx="5">
                  <c:v>0.00010800973452005792</c:v>
                </c:pt>
                <c:pt idx="6">
                  <c:v>9.411145305237056E-05</c:v>
                </c:pt>
                <c:pt idx="7">
                  <c:v>5.440886729229694E-05</c:v>
                </c:pt>
                <c:pt idx="8">
                  <c:v>2.8604562999910732E-05</c:v>
                </c:pt>
                <c:pt idx="9">
                  <c:v>1.1223038618818487E-14</c:v>
                </c:pt>
              </c:numCache>
            </c:numRef>
          </c:yVal>
          <c:smooth val="0"/>
        </c:ser>
        <c:ser>
          <c:idx val="9"/>
          <c:order val="1"/>
          <c:tx>
            <c:v>Dolomite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Calcite!$Q$6:$Q$18</c:f>
              <c:numCache>
                <c:ptCount val="13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</c:numCache>
            </c:numRef>
          </c:xVal>
          <c:yVal>
            <c:numRef>
              <c:f>Calcite!$R$6:$R$18</c:f>
              <c:numCache>
                <c:ptCount val="13"/>
                <c:pt idx="0">
                  <c:v>3.4663961706211593E-09</c:v>
                </c:pt>
                <c:pt idx="1">
                  <c:v>3.3496089364880478E-09</c:v>
                </c:pt>
                <c:pt idx="2">
                  <c:v>3.2569940496168226E-09</c:v>
                </c:pt>
                <c:pt idx="3">
                  <c:v>3.1861543524678933E-09</c:v>
                </c:pt>
                <c:pt idx="4">
                  <c:v>3.1354303851073405E-09</c:v>
                </c:pt>
                <c:pt idx="5">
                  <c:v>3.103868155384379E-09</c:v>
                </c:pt>
                <c:pt idx="6">
                  <c:v>3.0912100289568657E-09</c:v>
                </c:pt>
                <c:pt idx="7">
                  <c:v>3.0979079506775232E-09</c:v>
                </c:pt>
                <c:pt idx="8">
                  <c:v>3.125158438984254E-09</c:v>
                </c:pt>
                <c:pt idx="9">
                  <c:v>3.1749589094517636E-09</c:v>
                </c:pt>
                <c:pt idx="10">
                  <c:v>3.250184949146064E-09</c:v>
                </c:pt>
                <c:pt idx="11">
                  <c:v>3.3546883068065917E-09</c:v>
                </c:pt>
                <c:pt idx="12">
                  <c:v>3.4934157751120375E-09</c:v>
                </c:pt>
              </c:numCache>
            </c:numRef>
          </c:yVal>
          <c:smooth val="0"/>
        </c:ser>
        <c:ser>
          <c:idx val="10"/>
          <c:order val="2"/>
          <c:tx>
            <c:v>Quartz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Quartz!$B$8:$B$11</c:f>
              <c:numCache>
                <c:ptCount val="4"/>
                <c:pt idx="0">
                  <c:v>4.06</c:v>
                </c:pt>
                <c:pt idx="1">
                  <c:v>5.5</c:v>
                </c:pt>
                <c:pt idx="2">
                  <c:v>6.9</c:v>
                </c:pt>
                <c:pt idx="3">
                  <c:v>8.33</c:v>
                </c:pt>
              </c:numCache>
            </c:numRef>
          </c:xVal>
          <c:yVal>
            <c:numRef>
              <c:f>Quartz!$C$8:$C$11</c:f>
              <c:numCache>
                <c:ptCount val="4"/>
                <c:pt idx="0">
                  <c:v>6.918309709189348E-11</c:v>
                </c:pt>
                <c:pt idx="1">
                  <c:v>3.6307805477009883E-11</c:v>
                </c:pt>
                <c:pt idx="2">
                  <c:v>1.2589254117941656E-10</c:v>
                </c:pt>
                <c:pt idx="3">
                  <c:v>2.8183829312644407E-10</c:v>
                </c:pt>
              </c:numCache>
            </c:numRef>
          </c:yVal>
          <c:smooth val="0"/>
        </c:ser>
        <c:ser>
          <c:idx val="2"/>
          <c:order val="3"/>
          <c:tx>
            <c:v>Pyroxene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Pyroxene!$P$77:$Y$77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Pyroxene!$P$78:$Y$78</c:f>
              <c:numCache>
                <c:ptCount val="10"/>
                <c:pt idx="0">
                  <c:v>3.09235643947068E-13</c:v>
                </c:pt>
                <c:pt idx="1">
                  <c:v>3.5288112296123864E-13</c:v>
                </c:pt>
                <c:pt idx="2">
                  <c:v>4.577456867750787E-13</c:v>
                </c:pt>
                <c:pt idx="3">
                  <c:v>5.46450856902247E-13</c:v>
                </c:pt>
                <c:pt idx="4">
                  <c:v>6.783302790265417E-13</c:v>
                </c:pt>
                <c:pt idx="5">
                  <c:v>8.006103642521181E-13</c:v>
                </c:pt>
                <c:pt idx="6">
                  <c:v>9.258220575710975E-13</c:v>
                </c:pt>
                <c:pt idx="7">
                  <c:v>1.1087647067868908E-12</c:v>
                </c:pt>
                <c:pt idx="8">
                  <c:v>1.134140560667859E-12</c:v>
                </c:pt>
                <c:pt idx="9">
                  <c:v>1.147052686095288E-12</c:v>
                </c:pt>
              </c:numCache>
            </c:numRef>
          </c:yVal>
          <c:smooth val="0"/>
        </c:ser>
        <c:ser>
          <c:idx val="1"/>
          <c:order val="4"/>
          <c:tx>
            <c:v>Plagioclase feldspar (anorthite)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Anorthite!$P$77:$Y$77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Anorthite!$P$78:$Y$78</c:f>
              <c:numCache>
                <c:ptCount val="10"/>
                <c:pt idx="0">
                  <c:v>7.670186947987989E-12</c:v>
                </c:pt>
                <c:pt idx="1">
                  <c:v>4.885214987998784E-13</c:v>
                </c:pt>
                <c:pt idx="2">
                  <c:v>3.0156529943553436E-13</c:v>
                </c:pt>
                <c:pt idx="3">
                  <c:v>2.3195774776432924E-13</c:v>
                </c:pt>
                <c:pt idx="4">
                  <c:v>1.790669286265384E-13</c:v>
                </c:pt>
                <c:pt idx="5">
                  <c:v>1.5323895321124977E-13</c:v>
                </c:pt>
                <c:pt idx="6">
                  <c:v>1.374997355337798E-13</c:v>
                </c:pt>
                <c:pt idx="7">
                  <c:v>1.2422551204241393E-13</c:v>
                </c:pt>
                <c:pt idx="8">
                  <c:v>1.2294045981526094E-13</c:v>
                </c:pt>
                <c:pt idx="9">
                  <c:v>1.2232495095601016E-13</c:v>
                </c:pt>
              </c:numCache>
            </c:numRef>
          </c:yVal>
          <c:smooth val="0"/>
        </c:ser>
        <c:ser>
          <c:idx val="3"/>
          <c:order val="5"/>
          <c:tx>
            <c:v>Amphibole (hornblende)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Hornblende!$P$77:$Y$77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Hornblende!$P$78:$Y$78</c:f>
              <c:numCache>
                <c:ptCount val="10"/>
                <c:pt idx="0">
                  <c:v>3.5541393779366744E-14</c:v>
                </c:pt>
                <c:pt idx="1">
                  <c:v>4.608430174315732E-14</c:v>
                </c:pt>
                <c:pt idx="2">
                  <c:v>5.166788016950507E-14</c:v>
                </c:pt>
                <c:pt idx="3">
                  <c:v>5.585341967615864E-14</c:v>
                </c:pt>
                <c:pt idx="4">
                  <c:v>6.151717036190122E-14</c:v>
                </c:pt>
                <c:pt idx="5">
                  <c:v>6.634480594091473E-14</c:v>
                </c:pt>
                <c:pt idx="6">
                  <c:v>7.097192015533698E-14</c:v>
                </c:pt>
                <c:pt idx="7">
                  <c:v>7.728693951267436E-14</c:v>
                </c:pt>
                <c:pt idx="8">
                  <c:v>7.812774065126846E-14</c:v>
                </c:pt>
                <c:pt idx="9">
                  <c:v>7.855260660486098E-14</c:v>
                </c:pt>
              </c:numCache>
            </c:numRef>
          </c:yVal>
          <c:smooth val="0"/>
        </c:ser>
        <c:ser>
          <c:idx val="0"/>
          <c:order val="6"/>
          <c:tx>
            <c:v>Plagioclase feldspar (albite)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Albite!$P$77:$Y$77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Albite!$P$78:$Y$78</c:f>
              <c:numCache>
                <c:ptCount val="10"/>
                <c:pt idx="0">
                  <c:v>8.493600366987335E-14</c:v>
                </c:pt>
                <c:pt idx="1">
                  <c:v>4.640535250043673E-14</c:v>
                </c:pt>
                <c:pt idx="2">
                  <c:v>4.444446169427469E-14</c:v>
                </c:pt>
                <c:pt idx="3">
                  <c:v>4.3851964918612675E-14</c:v>
                </c:pt>
                <c:pt idx="4">
                  <c:v>4.370791718770029E-14</c:v>
                </c:pt>
                <c:pt idx="5">
                  <c:v>4.3959344757969744E-14</c:v>
                </c:pt>
                <c:pt idx="6">
                  <c:v>4.4411964921084415E-14</c:v>
                </c:pt>
                <c:pt idx="7">
                  <c:v>4.525790169308439E-14</c:v>
                </c:pt>
                <c:pt idx="8">
                  <c:v>4.538572838241771E-14</c:v>
                </c:pt>
                <c:pt idx="9">
                  <c:v>4.545147335301876E-14</c:v>
                </c:pt>
              </c:numCache>
            </c:numRef>
          </c:yVal>
          <c:smooth val="0"/>
        </c:ser>
        <c:ser>
          <c:idx val="8"/>
          <c:order val="7"/>
          <c:tx>
            <c:v>Apatite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Apatite!$P$77:$Y$77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Apatite!$P$78:$Y$78</c:f>
              <c:numCache>
                <c:ptCount val="10"/>
                <c:pt idx="0">
                  <c:v>5.0968908292950335E-14</c:v>
                </c:pt>
                <c:pt idx="1">
                  <c:v>2.5878545823263974E-14</c:v>
                </c:pt>
                <c:pt idx="2">
                  <c:v>2.4565896165222903E-14</c:v>
                </c:pt>
                <c:pt idx="3">
                  <c:v>2.3988903807715037E-14</c:v>
                </c:pt>
                <c:pt idx="4">
                  <c:v>2.3484507097513224E-14</c:v>
                </c:pt>
                <c:pt idx="5">
                  <c:v>2.3199725426324115E-14</c:v>
                </c:pt>
                <c:pt idx="6">
                  <c:v>2.300289101013862E-14</c:v>
                </c:pt>
                <c:pt idx="7">
                  <c:v>2.2810941721739767E-14</c:v>
                </c:pt>
                <c:pt idx="8">
                  <c:v>2.2790244454786138E-14</c:v>
                </c:pt>
                <c:pt idx="9">
                  <c:v>2.278014335051405E-14</c:v>
                </c:pt>
              </c:numCache>
            </c:numRef>
          </c:yVal>
          <c:smooth val="0"/>
        </c:ser>
        <c:ser>
          <c:idx val="4"/>
          <c:order val="8"/>
          <c:tx>
            <c:v>K-feldspar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'K-feldspar'!$P$78:$Y$78</c:f>
              <c:numCache>
                <c:ptCount val="10"/>
                <c:pt idx="0">
                  <c:v>4.474245491712214E-14</c:v>
                </c:pt>
                <c:pt idx="1">
                  <c:v>1.7973524077530317E-14</c:v>
                </c:pt>
                <c:pt idx="2">
                  <c:v>1.587353464202487E-14</c:v>
                </c:pt>
                <c:pt idx="3">
                  <c:v>1.486787812137987E-14</c:v>
                </c:pt>
                <c:pt idx="4">
                  <c:v>1.393216324871339E-14</c:v>
                </c:pt>
                <c:pt idx="5">
                  <c:v>1.3376014222106076E-14</c:v>
                </c:pt>
                <c:pt idx="6">
                  <c:v>1.297928833500789E-14</c:v>
                </c:pt>
                <c:pt idx="7">
                  <c:v>1.2584642046155837E-14</c:v>
                </c:pt>
                <c:pt idx="8">
                  <c:v>1.2541863785972259E-14</c:v>
                </c:pt>
                <c:pt idx="9">
                  <c:v>1.2520987905068654E-14</c:v>
                </c:pt>
              </c:numCache>
            </c:numRef>
          </c:yVal>
          <c:smooth val="0"/>
        </c:ser>
        <c:ser>
          <c:idx val="7"/>
          <c:order val="9"/>
          <c:tx>
            <c:v>Muscovite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Muscovite!$P$77:$Y$77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Muscovite!$P$78:$Y$78</c:f>
              <c:numCache>
                <c:ptCount val="10"/>
                <c:pt idx="0">
                  <c:v>2.095695679091888E-14</c:v>
                </c:pt>
                <c:pt idx="1">
                  <c:v>1.2957511037828084E-14</c:v>
                </c:pt>
                <c:pt idx="2">
                  <c:v>1.2456889806288111E-14</c:v>
                </c:pt>
                <c:pt idx="3">
                  <c:v>1.2258574968902053E-14</c:v>
                </c:pt>
                <c:pt idx="4">
                  <c:v>1.2122733854107554E-14</c:v>
                </c:pt>
                <c:pt idx="5">
                  <c:v>1.2082285503698028E-14</c:v>
                </c:pt>
                <c:pt idx="6">
                  <c:v>1.2086097776837991E-14</c:v>
                </c:pt>
                <c:pt idx="7">
                  <c:v>1.2137190344415955E-14</c:v>
                </c:pt>
                <c:pt idx="8">
                  <c:v>1.2147047559448399E-14</c:v>
                </c:pt>
                <c:pt idx="9">
                  <c:v>1.2152260182665148E-14</c:v>
                </c:pt>
              </c:numCache>
            </c:numRef>
          </c:yVal>
          <c:smooth val="0"/>
        </c:ser>
        <c:ser>
          <c:idx val="5"/>
          <c:order val="10"/>
          <c:tx>
            <c:v>Biotite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Biotite!$P$77:$Y$77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Biotite!$P$78:$Y$78</c:f>
              <c:numCache>
                <c:ptCount val="10"/>
                <c:pt idx="0">
                  <c:v>1.0892703484352039E-14</c:v>
                </c:pt>
                <c:pt idx="1">
                  <c:v>9.717630842643486E-15</c:v>
                </c:pt>
                <c:pt idx="2">
                  <c:v>9.641107268495571E-15</c:v>
                </c:pt>
                <c:pt idx="3">
                  <c:v>9.605677920376526E-15</c:v>
                </c:pt>
                <c:pt idx="4">
                  <c:v>9.573368644598272E-15</c:v>
                </c:pt>
                <c:pt idx="5">
                  <c:v>9.554367283871389E-15</c:v>
                </c:pt>
                <c:pt idx="6">
                  <c:v>9.54080154388579E-15</c:v>
                </c:pt>
                <c:pt idx="7">
                  <c:v>9.52712675940048E-15</c:v>
                </c:pt>
                <c:pt idx="8">
                  <c:v>9.525620288771467E-15</c:v>
                </c:pt>
                <c:pt idx="9">
                  <c:v>9.5248825199513E-15</c:v>
                </c:pt>
              </c:numCache>
            </c:numRef>
          </c:yVal>
          <c:smooth val="0"/>
        </c:ser>
        <c:ser>
          <c:idx val="6"/>
          <c:order val="11"/>
          <c:tx>
            <c:v>Chlorite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Chlorite!$P$77:$Y$77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Chlorite!$P$78:$Y$78</c:f>
              <c:numCache>
                <c:ptCount val="10"/>
                <c:pt idx="0">
                  <c:v>8.333449164227693E-15</c:v>
                </c:pt>
                <c:pt idx="1">
                  <c:v>8.099810983202877E-15</c:v>
                </c:pt>
                <c:pt idx="2">
                  <c:v>8.167339686869272E-15</c:v>
                </c:pt>
                <c:pt idx="3">
                  <c:v>8.224460554963142E-15</c:v>
                </c:pt>
                <c:pt idx="4">
                  <c:v>8.306168956861834E-15</c:v>
                </c:pt>
                <c:pt idx="5">
                  <c:v>8.378133420269497E-15</c:v>
                </c:pt>
                <c:pt idx="6">
                  <c:v>8.448324487926935E-15</c:v>
                </c:pt>
                <c:pt idx="7">
                  <c:v>8.545345072878193E-15</c:v>
                </c:pt>
                <c:pt idx="8">
                  <c:v>8.55834030565819E-15</c:v>
                </c:pt>
                <c:pt idx="9">
                  <c:v>8.564912647036367E-15</c:v>
                </c:pt>
              </c:numCache>
            </c:numRef>
          </c:yVal>
          <c:smooth val="0"/>
        </c:ser>
        <c:axId val="64504127"/>
        <c:axId val="43666232"/>
      </c:scatterChart>
      <c:valAx>
        <c:axId val="64504127"/>
        <c:scaling>
          <c:orientation val="minMax"/>
          <c:max val="7.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6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6232"/>
        <c:crosses val="autoZero"/>
        <c:crossBetween val="midCat"/>
        <c:dispUnits/>
        <c:majorUnit val="0.5"/>
      </c:valAx>
      <c:valAx>
        <c:axId val="43666232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4127"/>
        <c:crossesAt val="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11375"/>
          <c:w val="0.24975"/>
          <c:h val="0.5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3875"/>
          <c:w val="0.444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K-feldspar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'K-feldspar'!$D$78:$N$78</c:f>
              <c:numCache>
                <c:ptCount val="11"/>
                <c:pt idx="0">
                  <c:v>1.7286392576216113E-14</c:v>
                </c:pt>
                <c:pt idx="1">
                  <c:v>1.1762691802696913E-14</c:v>
                </c:pt>
                <c:pt idx="2">
                  <c:v>1.125995958559408E-14</c:v>
                </c:pt>
                <c:pt idx="3">
                  <c:v>1.1050468814879408E-14</c:v>
                </c:pt>
                <c:pt idx="4">
                  <c:v>1.0875961670179573E-14</c:v>
                </c:pt>
                <c:pt idx="5">
                  <c:v>1.0781440329191812E-14</c:v>
                </c:pt>
                <c:pt idx="6">
                  <c:v>1.0733764007372634E-14</c:v>
                </c:pt>
                <c:pt idx="7">
                  <c:v>1.0701349811290365E-14</c:v>
                </c:pt>
                <c:pt idx="8">
                  <c:v>1.0695626910722301E-14</c:v>
                </c:pt>
                <c:pt idx="9">
                  <c:v>1.0694608667799E-14</c:v>
                </c:pt>
                <c:pt idx="10">
                  <c:v>1.0695410867377824E-14</c:v>
                </c:pt>
              </c:numCache>
            </c:numRef>
          </c:yVal>
          <c:smooth val="0"/>
        </c:ser>
        <c:ser>
          <c:idx val="0"/>
          <c:order val="1"/>
          <c:tx>
            <c:v>Plagioclase feldspar (albite)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Albite!$D$77:$N$77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Albite!$D$78:$N$78</c:f>
              <c:numCache>
                <c:ptCount val="11"/>
                <c:pt idx="0">
                  <c:v>4.123594653572878E-14</c:v>
                </c:pt>
                <c:pt idx="1">
                  <c:v>3.5741575164536886E-14</c:v>
                </c:pt>
                <c:pt idx="2">
                  <c:v>3.62915592737311E-14</c:v>
                </c:pt>
                <c:pt idx="3">
                  <c:v>3.6912213534450464E-14</c:v>
                </c:pt>
                <c:pt idx="4">
                  <c:v>3.790765396030607E-14</c:v>
                </c:pt>
                <c:pt idx="5">
                  <c:v>3.8931638955260795E-14</c:v>
                </c:pt>
                <c:pt idx="6">
                  <c:v>3.9851440534426544E-14</c:v>
                </c:pt>
                <c:pt idx="7">
                  <c:v>4.1154425346488004E-14</c:v>
                </c:pt>
                <c:pt idx="8">
                  <c:v>4.178661312448932E-14</c:v>
                </c:pt>
                <c:pt idx="9">
                  <c:v>4.235987608491089E-14</c:v>
                </c:pt>
                <c:pt idx="10">
                  <c:v>4.2657645266268197E-14</c:v>
                </c:pt>
              </c:numCache>
            </c:numRef>
          </c:yVal>
          <c:smooth val="0"/>
        </c:ser>
        <c:ser>
          <c:idx val="1"/>
          <c:order val="2"/>
          <c:tx>
            <c:v>Plagioclase feldspar (anorthite)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Anorthite!$D$77:$N$77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Anorthite!$D$78:$N$78</c:f>
              <c:numCache>
                <c:ptCount val="11"/>
                <c:pt idx="0">
                  <c:v>1.936591384327167E-12</c:v>
                </c:pt>
                <c:pt idx="1">
                  <c:v>2.0248984757385242E-13</c:v>
                </c:pt>
                <c:pt idx="2">
                  <c:v>1.4301838144291908E-13</c:v>
                </c:pt>
                <c:pt idx="3">
                  <c:v>1.234019471159047E-13</c:v>
                </c:pt>
                <c:pt idx="4">
                  <c:v>1.094864704283637E-13</c:v>
                </c:pt>
                <c:pt idx="5">
                  <c:v>1.0288829681694709E-13</c:v>
                </c:pt>
                <c:pt idx="6">
                  <c:v>9.977729901181091E-14</c:v>
                </c:pt>
                <c:pt idx="7">
                  <c:v>9.761333284148225E-14</c:v>
                </c:pt>
                <c:pt idx="8">
                  <c:v>9.711853873178026E-14</c:v>
                </c:pt>
                <c:pt idx="9">
                  <c:v>9.687537122686754E-14</c:v>
                </c:pt>
                <c:pt idx="10">
                  <c:v>9.681046802415849E-14</c:v>
                </c:pt>
              </c:numCache>
            </c:numRef>
          </c:yVal>
          <c:smooth val="0"/>
        </c:ser>
        <c:ser>
          <c:idx val="2"/>
          <c:order val="3"/>
          <c:tx>
            <c:v>Pyroxene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Pyroxene!$D$77:$N$77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Pyroxene!$D$78:$N$78</c:f>
              <c:numCache>
                <c:ptCount val="11"/>
                <c:pt idx="0">
                  <c:v>1.2477699875524563E-13</c:v>
                </c:pt>
                <c:pt idx="1">
                  <c:v>2.6901744730859005E-13</c:v>
                </c:pt>
                <c:pt idx="2">
                  <c:v>3.708453110583946E-13</c:v>
                </c:pt>
                <c:pt idx="3">
                  <c:v>4.5228013204621273E-13</c:v>
                </c:pt>
                <c:pt idx="4">
                  <c:v>5.720156189306501E-13</c:v>
                </c:pt>
                <c:pt idx="5">
                  <c:v>6.929698844240703E-13</c:v>
                </c:pt>
                <c:pt idx="6">
                  <c:v>8.030170254249712E-13</c:v>
                </c:pt>
                <c:pt idx="7">
                  <c:v>9.633210993505465E-13</c:v>
                </c:pt>
                <c:pt idx="8">
                  <c:v>1.043340020059133E-12</c:v>
                </c:pt>
                <c:pt idx="9">
                  <c:v>1.1172718282165294E-12</c:v>
                </c:pt>
                <c:pt idx="10">
                  <c:v>1.1562037554916727E-12</c:v>
                </c:pt>
              </c:numCache>
            </c:numRef>
          </c:yVal>
          <c:smooth val="0"/>
        </c:ser>
        <c:ser>
          <c:idx val="3"/>
          <c:order val="4"/>
          <c:tx>
            <c:v>Amphibole (hornblende)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Hornblende!$D$77:$N$77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Hornblende!$D$78:$N$78</c:f>
              <c:numCache>
                <c:ptCount val="11"/>
                <c:pt idx="0">
                  <c:v>2.915969961973413E-14</c:v>
                </c:pt>
                <c:pt idx="1">
                  <c:v>4.184970318322535E-14</c:v>
                </c:pt>
                <c:pt idx="2">
                  <c:v>4.7579119443369545E-14</c:v>
                </c:pt>
                <c:pt idx="3">
                  <c:v>5.16606628749141E-14</c:v>
                </c:pt>
                <c:pt idx="4">
                  <c:v>5.712886161471067E-14</c:v>
                </c:pt>
                <c:pt idx="5">
                  <c:v>6.21855410858429E-14</c:v>
                </c:pt>
                <c:pt idx="6">
                  <c:v>6.647839285496776E-14</c:v>
                </c:pt>
                <c:pt idx="7">
                  <c:v>7.232403667106286E-14</c:v>
                </c:pt>
                <c:pt idx="8">
                  <c:v>7.509307994419475E-14</c:v>
                </c:pt>
                <c:pt idx="9">
                  <c:v>7.757599500948258E-14</c:v>
                </c:pt>
                <c:pt idx="10">
                  <c:v>7.885674267173452E-14</c:v>
                </c:pt>
              </c:numCache>
            </c:numRef>
          </c:yVal>
          <c:smooth val="0"/>
        </c:ser>
        <c:ser>
          <c:idx val="5"/>
          <c:order val="5"/>
          <c:tx>
            <c:v>Biotite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Biotite!$D$77:$N$77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Biotite!$D$78:$N$78</c:f>
              <c:numCache>
                <c:ptCount val="11"/>
                <c:pt idx="0">
                  <c:v>9.789536541832428E-15</c:v>
                </c:pt>
                <c:pt idx="1">
                  <c:v>9.534079168503756E-15</c:v>
                </c:pt>
                <c:pt idx="2">
                  <c:v>9.51296411193297E-15</c:v>
                </c:pt>
                <c:pt idx="3">
                  <c:v>9.503911832784438E-15</c:v>
                </c:pt>
                <c:pt idx="4">
                  <c:v>9.495837468020099E-15</c:v>
                </c:pt>
                <c:pt idx="5">
                  <c:v>9.490816197299424E-15</c:v>
                </c:pt>
                <c:pt idx="6">
                  <c:v>9.487698069455339E-15</c:v>
                </c:pt>
                <c:pt idx="7">
                  <c:v>9.484554877391305E-15</c:v>
                </c:pt>
                <c:pt idx="8">
                  <c:v>9.483383668501173E-15</c:v>
                </c:pt>
                <c:pt idx="9">
                  <c:v>9.482466091102433E-15</c:v>
                </c:pt>
                <c:pt idx="10">
                  <c:v>9.482035049157357E-15</c:v>
                </c:pt>
              </c:numCache>
            </c:numRef>
          </c:yVal>
          <c:smooth val="0"/>
        </c:ser>
        <c:ser>
          <c:idx val="6"/>
          <c:order val="6"/>
          <c:tx>
            <c:v>Chlorite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Chlorite!$D$77:$N$77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Chlorite!$D$78:$N$78</c:f>
              <c:numCache>
                <c:ptCount val="11"/>
                <c:pt idx="0">
                  <c:v>7.877439340604468E-15</c:v>
                </c:pt>
                <c:pt idx="1">
                  <c:v>7.988998228227123E-15</c:v>
                </c:pt>
                <c:pt idx="2">
                  <c:v>8.073777692696796E-15</c:v>
                </c:pt>
                <c:pt idx="3">
                  <c:v>8.13602542787141E-15</c:v>
                </c:pt>
                <c:pt idx="4">
                  <c:v>8.220608677949305E-15</c:v>
                </c:pt>
                <c:pt idx="5">
                  <c:v>8.299512942373505E-15</c:v>
                </c:pt>
                <c:pt idx="6">
                  <c:v>8.366807212310959E-15</c:v>
                </c:pt>
                <c:pt idx="7">
                  <c:v>8.458730014103587E-15</c:v>
                </c:pt>
                <c:pt idx="8">
                  <c:v>8.502353674678241E-15</c:v>
                </c:pt>
                <c:pt idx="9">
                  <c:v>8.541502466850148E-15</c:v>
                </c:pt>
                <c:pt idx="10">
                  <c:v>8.561706689936502E-15</c:v>
                </c:pt>
              </c:numCache>
            </c:numRef>
          </c:yVal>
          <c:smooth val="0"/>
        </c:ser>
        <c:ser>
          <c:idx val="7"/>
          <c:order val="7"/>
          <c:tx>
            <c:v>Muscovite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Muscovite!$D$77:$N$77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Muscovite!$D$78:$N$78</c:f>
              <c:numCache>
                <c:ptCount val="11"/>
                <c:pt idx="0">
                  <c:v>1.2252457191436976E-14</c:v>
                </c:pt>
                <c:pt idx="1">
                  <c:v>1.0895419013722478E-14</c:v>
                </c:pt>
                <c:pt idx="2">
                  <c:v>1.089743148938104E-14</c:v>
                </c:pt>
                <c:pt idx="3">
                  <c:v>1.0945066408912214E-14</c:v>
                </c:pt>
                <c:pt idx="4">
                  <c:v>1.104193778654215E-14</c:v>
                </c:pt>
                <c:pt idx="5">
                  <c:v>1.115236125868884E-14</c:v>
                </c:pt>
                <c:pt idx="6">
                  <c:v>1.1256269362175177E-14</c:v>
                </c:pt>
                <c:pt idx="7">
                  <c:v>1.140791758073638E-14</c:v>
                </c:pt>
                <c:pt idx="8">
                  <c:v>1.1482763130413349E-14</c:v>
                </c:pt>
                <c:pt idx="9">
                  <c:v>1.155116128639931E-14</c:v>
                </c:pt>
                <c:pt idx="10">
                  <c:v>1.1586857991455556E-14</c:v>
                </c:pt>
              </c:numCache>
            </c:numRef>
          </c:yVal>
          <c:smooth val="0"/>
        </c:ser>
        <c:ser>
          <c:idx val="8"/>
          <c:order val="8"/>
          <c:tx>
            <c:v>Apatite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Apatite!$D$77:$N$77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Apatite!$D$78:$N$78</c:f>
              <c:numCache>
                <c:ptCount val="11"/>
                <c:pt idx="0">
                  <c:v>2.875022846857734E-14</c:v>
                </c:pt>
                <c:pt idx="1">
                  <c:v>2.314250049410431E-14</c:v>
                </c:pt>
                <c:pt idx="2">
                  <c:v>2.2765225687511886E-14</c:v>
                </c:pt>
                <c:pt idx="3">
                  <c:v>2.2612430954997068E-14</c:v>
                </c:pt>
                <c:pt idx="4">
                  <c:v>2.248208296108223E-14</c:v>
                </c:pt>
                <c:pt idx="5">
                  <c:v>2.2404526034250978E-14</c:v>
                </c:pt>
                <c:pt idx="6">
                  <c:v>2.2358015485326092E-14</c:v>
                </c:pt>
                <c:pt idx="7">
                  <c:v>2.231265925676513E-14</c:v>
                </c:pt>
                <c:pt idx="8">
                  <c:v>2.2296210145335967E-14</c:v>
                </c:pt>
                <c:pt idx="9">
                  <c:v>2.2283515089399412E-14</c:v>
                </c:pt>
                <c:pt idx="10">
                  <c:v>2.227761337908927E-14</c:v>
                </c:pt>
              </c:numCache>
            </c:numRef>
          </c:yVal>
          <c:smooth val="0"/>
        </c:ser>
        <c:axId val="57451769"/>
        <c:axId val="47303874"/>
      </c:scatterChart>
      <c:valAx>
        <c:axId val="57451769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3874"/>
        <c:crosses val="autoZero"/>
        <c:crossBetween val="midCat"/>
        <c:dispUnits/>
      </c:valAx>
      <c:valAx>
        <c:axId val="47303874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075"/>
          <c:y val="0.117"/>
          <c:w val="0.1955"/>
          <c:h val="0.4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4425"/>
          <c:w val="0.446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Total dissolution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'K-feldspar'!$P$78:$Y$78</c:f>
              <c:numCache>
                <c:ptCount val="10"/>
                <c:pt idx="0">
                  <c:v>4.474245491712214E-14</c:v>
                </c:pt>
                <c:pt idx="1">
                  <c:v>1.7973524077530317E-14</c:v>
                </c:pt>
                <c:pt idx="2">
                  <c:v>1.587353464202487E-14</c:v>
                </c:pt>
                <c:pt idx="3">
                  <c:v>1.486787812137987E-14</c:v>
                </c:pt>
                <c:pt idx="4">
                  <c:v>1.393216324871339E-14</c:v>
                </c:pt>
                <c:pt idx="5">
                  <c:v>1.3376014222106076E-14</c:v>
                </c:pt>
                <c:pt idx="6">
                  <c:v>1.297928833500789E-14</c:v>
                </c:pt>
                <c:pt idx="7">
                  <c:v>1.2584642046155837E-14</c:v>
                </c:pt>
                <c:pt idx="8">
                  <c:v>1.2541863785972259E-14</c:v>
                </c:pt>
                <c:pt idx="9">
                  <c:v>1.2520987905068654E-14</c:v>
                </c:pt>
              </c:numCache>
            </c:numRef>
          </c:yVal>
          <c:smooth val="0"/>
        </c:ser>
        <c:ser>
          <c:idx val="3"/>
          <c:order val="1"/>
          <c:tx>
            <c:v>Term 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'K-feldspar'!$P$39:$Y$39</c:f>
              <c:numCache>
                <c:ptCount val="10"/>
                <c:pt idx="0">
                  <c:v>3.5119597330437566E-14</c:v>
                </c:pt>
                <c:pt idx="1">
                  <c:v>8.13859645149206E-15</c:v>
                </c:pt>
                <c:pt idx="2">
                  <c:v>5.9641629655984635E-15</c:v>
                </c:pt>
                <c:pt idx="3">
                  <c:v>4.903989014430264E-15</c:v>
                </c:pt>
                <c:pt idx="4">
                  <c:v>3.895376702632933E-15</c:v>
                </c:pt>
                <c:pt idx="5">
                  <c:v>3.2775507861655862E-15</c:v>
                </c:pt>
                <c:pt idx="6">
                  <c:v>2.8219505372870745E-15</c:v>
                </c:pt>
                <c:pt idx="7">
                  <c:v>2.3471958679764265E-15</c:v>
                </c:pt>
                <c:pt idx="8">
                  <c:v>2.293767098075412E-15</c:v>
                </c:pt>
                <c:pt idx="9">
                  <c:v>2.2675105292121685E-15</c:v>
                </c:pt>
              </c:numCache>
            </c:numRef>
          </c:yVal>
          <c:smooth val="0"/>
        </c:ser>
        <c:ser>
          <c:idx val="0"/>
          <c:order val="2"/>
          <c:tx>
            <c:v>term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'K-feldspar'!$D$53:$N$53</c:f>
              <c:numCache>
                <c:ptCount val="11"/>
                <c:pt idx="0">
                  <c:v>3.162276126466223E-15</c:v>
                </c:pt>
                <c:pt idx="1">
                  <c:v>3.162276126466223E-15</c:v>
                </c:pt>
                <c:pt idx="2">
                  <c:v>3.162276126466223E-15</c:v>
                </c:pt>
                <c:pt idx="3">
                  <c:v>3.162276126466223E-15</c:v>
                </c:pt>
                <c:pt idx="4">
                  <c:v>3.162276126466223E-15</c:v>
                </c:pt>
                <c:pt idx="5">
                  <c:v>3.162276126466223E-15</c:v>
                </c:pt>
                <c:pt idx="6">
                  <c:v>3.162276126466223E-15</c:v>
                </c:pt>
                <c:pt idx="7">
                  <c:v>3.162276126466223E-15</c:v>
                </c:pt>
                <c:pt idx="8">
                  <c:v>3.162276126466223E-15</c:v>
                </c:pt>
                <c:pt idx="9">
                  <c:v>3.162276126466223E-15</c:v>
                </c:pt>
                <c:pt idx="10">
                  <c:v>3.162276126466223E-15</c:v>
                </c:pt>
              </c:numCache>
            </c:numRef>
          </c:yVal>
          <c:smooth val="0"/>
        </c:ser>
        <c:ser>
          <c:idx val="1"/>
          <c:order val="3"/>
          <c:tx>
            <c:v>term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'K-feldspar'!$P$66:$Y$66</c:f>
              <c:numCache>
                <c:ptCount val="10"/>
                <c:pt idx="0">
                  <c:v>1.5100801541641435E-16</c:v>
                </c:pt>
                <c:pt idx="1">
                  <c:v>3.630780547701004E-16</c:v>
                </c:pt>
                <c:pt idx="2">
                  <c:v>4.3752210515825055E-16</c:v>
                </c:pt>
                <c:pt idx="3">
                  <c:v>4.920395356814497E-16</c:v>
                </c:pt>
                <c:pt idx="4">
                  <c:v>5.649369748123008E-16</c:v>
                </c:pt>
                <c:pt idx="5">
                  <c:v>6.266138646723338E-16</c:v>
                </c:pt>
                <c:pt idx="6">
                  <c:v>6.854882264526597E-16</c:v>
                </c:pt>
                <c:pt idx="7">
                  <c:v>7.655966069112541E-16</c:v>
                </c:pt>
                <c:pt idx="8">
                  <c:v>7.762471166286893E-16</c:v>
                </c:pt>
                <c:pt idx="9">
                  <c:v>7.816278045883276E-16</c:v>
                </c:pt>
              </c:numCache>
            </c:numRef>
          </c:yVal>
          <c:smooth val="0"/>
        </c:ser>
        <c:ser>
          <c:idx val="2"/>
          <c:order val="4"/>
          <c:tx>
            <c:v>term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'K-feldspar'!$P$72:$Y$72</c:f>
              <c:numCache>
                <c:ptCount val="10"/>
                <c:pt idx="0">
                  <c:v>6.309573444801934E-15</c:v>
                </c:pt>
                <c:pt idx="1">
                  <c:v>6.309573444801934E-15</c:v>
                </c:pt>
                <c:pt idx="2">
                  <c:v>6.309573444801934E-15</c:v>
                </c:pt>
                <c:pt idx="3">
                  <c:v>6.309573444801934E-15</c:v>
                </c:pt>
                <c:pt idx="4">
                  <c:v>6.309573444801934E-15</c:v>
                </c:pt>
                <c:pt idx="5">
                  <c:v>6.309573444801934E-15</c:v>
                </c:pt>
                <c:pt idx="6">
                  <c:v>6.309573444801934E-15</c:v>
                </c:pt>
                <c:pt idx="7">
                  <c:v>6.309573444801934E-15</c:v>
                </c:pt>
                <c:pt idx="8">
                  <c:v>6.309573444801934E-15</c:v>
                </c:pt>
                <c:pt idx="9">
                  <c:v>6.309573444801934E-15</c:v>
                </c:pt>
              </c:numCache>
            </c:numRef>
          </c:yVal>
          <c:smooth val="0"/>
        </c:ser>
        <c:axId val="23081683"/>
        <c:axId val="6408556"/>
      </c:scatterChart>
      <c:valAx>
        <c:axId val="23081683"/>
        <c:scaling>
          <c:orientation val="minMax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6408556"/>
        <c:crosses val="autoZero"/>
        <c:crossBetween val="midCat"/>
        <c:dispUnits/>
      </c:valAx>
      <c:valAx>
        <c:axId val="6408556"/>
        <c:scaling>
          <c:logBase val="10"/>
          <c:orientation val="minMax"/>
          <c:max val="1E-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16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75"/>
          <c:y val="0.1285"/>
          <c:w val="0.19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3875"/>
          <c:w val="0.444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Total dissolution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'K-feldspar'!$D$78:$N$78</c:f>
              <c:numCache>
                <c:ptCount val="11"/>
                <c:pt idx="0">
                  <c:v>1.7286392576216113E-14</c:v>
                </c:pt>
                <c:pt idx="1">
                  <c:v>1.1762691802696913E-14</c:v>
                </c:pt>
                <c:pt idx="2">
                  <c:v>1.125995958559408E-14</c:v>
                </c:pt>
                <c:pt idx="3">
                  <c:v>1.1050468814879408E-14</c:v>
                </c:pt>
                <c:pt idx="4">
                  <c:v>1.0875961670179573E-14</c:v>
                </c:pt>
                <c:pt idx="5">
                  <c:v>1.0781440329191812E-14</c:v>
                </c:pt>
                <c:pt idx="6">
                  <c:v>1.0733764007372634E-14</c:v>
                </c:pt>
                <c:pt idx="7">
                  <c:v>1.0701349811290365E-14</c:v>
                </c:pt>
                <c:pt idx="8">
                  <c:v>1.0695626910722301E-14</c:v>
                </c:pt>
                <c:pt idx="9">
                  <c:v>1.0694608667799E-14</c:v>
                </c:pt>
                <c:pt idx="10">
                  <c:v>1.0695410867377824E-14</c:v>
                </c:pt>
              </c:numCache>
            </c:numRef>
          </c:yVal>
          <c:smooth val="0"/>
        </c:ser>
        <c:ser>
          <c:idx val="3"/>
          <c:order val="1"/>
          <c:tx>
            <c:v>Term 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'K-feldspar'!$D$39:$N$39</c:f>
              <c:numCache>
                <c:ptCount val="11"/>
                <c:pt idx="0">
                  <c:v>7.67361412510577E-15</c:v>
                </c:pt>
                <c:pt idx="1">
                  <c:v>1.9724224792561453E-15</c:v>
                </c:pt>
                <c:pt idx="2">
                  <c:v>1.3963681372181392E-15</c:v>
                </c:pt>
                <c:pt idx="3">
                  <c:v>1.1350105996798193E-15</c:v>
                </c:pt>
                <c:pt idx="4">
                  <c:v>8.91250714920052E-16</c:v>
                </c:pt>
                <c:pt idx="5">
                  <c:v>7.328242945314063E-16</c:v>
                </c:pt>
                <c:pt idx="6">
                  <c:v>6.309570916242851E-16</c:v>
                </c:pt>
                <c:pt idx="7">
                  <c:v>5.248071710550622E-16</c:v>
                </c:pt>
                <c:pt idx="8">
                  <c:v>4.841720643959092E-16</c:v>
                </c:pt>
                <c:pt idx="9">
                  <c:v>4.518556274664159E-16</c:v>
                </c:pt>
                <c:pt idx="10">
                  <c:v>4.365155064145699E-16</c:v>
                </c:pt>
              </c:numCache>
            </c:numRef>
          </c:yVal>
          <c:smooth val="0"/>
        </c:ser>
        <c:ser>
          <c:idx val="0"/>
          <c:order val="2"/>
          <c:tx>
            <c:v>term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'K-feldspar'!$D$53:$N$53</c:f>
              <c:numCache>
                <c:ptCount val="11"/>
                <c:pt idx="0">
                  <c:v>3.162276126466223E-15</c:v>
                </c:pt>
                <c:pt idx="1">
                  <c:v>3.162276126466223E-15</c:v>
                </c:pt>
                <c:pt idx="2">
                  <c:v>3.162276126466223E-15</c:v>
                </c:pt>
                <c:pt idx="3">
                  <c:v>3.162276126466223E-15</c:v>
                </c:pt>
                <c:pt idx="4">
                  <c:v>3.162276126466223E-15</c:v>
                </c:pt>
                <c:pt idx="5">
                  <c:v>3.162276126466223E-15</c:v>
                </c:pt>
                <c:pt idx="6">
                  <c:v>3.162276126466223E-15</c:v>
                </c:pt>
                <c:pt idx="7">
                  <c:v>3.162276126466223E-15</c:v>
                </c:pt>
                <c:pt idx="8">
                  <c:v>3.162276126466223E-15</c:v>
                </c:pt>
                <c:pt idx="9">
                  <c:v>3.162276126466223E-15</c:v>
                </c:pt>
                <c:pt idx="10">
                  <c:v>3.162276126466223E-15</c:v>
                </c:pt>
              </c:numCache>
            </c:numRef>
          </c:yVal>
          <c:smooth val="0"/>
        </c:ser>
        <c:ser>
          <c:idx val="1"/>
          <c:order val="3"/>
          <c:tx>
            <c:v>term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'K-feldspar'!$D$66:$N$66</c:f>
              <c:numCache>
                <c:ptCount val="11"/>
                <c:pt idx="0">
                  <c:v>1.4092887984218705E-16</c:v>
                </c:pt>
                <c:pt idx="1">
                  <c:v>3.1841975217261134E-16</c:v>
                </c:pt>
                <c:pt idx="2">
                  <c:v>3.917418771077821E-16</c:v>
                </c:pt>
                <c:pt idx="3">
                  <c:v>4.4360864393143083E-16</c:v>
                </c:pt>
                <c:pt idx="4">
                  <c:v>5.128613839913632E-16</c:v>
                </c:pt>
                <c:pt idx="5">
                  <c:v>5.767664633922486E-16</c:v>
                </c:pt>
                <c:pt idx="6">
                  <c:v>6.309573444801912E-16</c:v>
                </c:pt>
                <c:pt idx="7">
                  <c:v>7.046930689671453E-16</c:v>
                </c:pt>
                <c:pt idx="8">
                  <c:v>7.396052750582357E-16</c:v>
                </c:pt>
                <c:pt idx="9">
                  <c:v>7.709034690644275E-16</c:v>
                </c:pt>
                <c:pt idx="10">
                  <c:v>7.870457896950967E-16</c:v>
                </c:pt>
              </c:numCache>
            </c:numRef>
          </c:yVal>
          <c:smooth val="0"/>
        </c:ser>
        <c:ser>
          <c:idx val="2"/>
          <c:order val="4"/>
          <c:tx>
            <c:v>term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'K-feldspar'!$D$72:$N$72</c:f>
              <c:numCache>
                <c:ptCount val="11"/>
                <c:pt idx="0">
                  <c:v>6.309573444801934E-15</c:v>
                </c:pt>
                <c:pt idx="1">
                  <c:v>6.309573444801934E-15</c:v>
                </c:pt>
                <c:pt idx="2">
                  <c:v>6.309573444801934E-15</c:v>
                </c:pt>
                <c:pt idx="3">
                  <c:v>6.309573444801934E-15</c:v>
                </c:pt>
                <c:pt idx="4">
                  <c:v>6.309573444801934E-15</c:v>
                </c:pt>
                <c:pt idx="5">
                  <c:v>6.309573444801934E-15</c:v>
                </c:pt>
                <c:pt idx="6">
                  <c:v>6.309573444801934E-15</c:v>
                </c:pt>
                <c:pt idx="7">
                  <c:v>6.309573444801934E-15</c:v>
                </c:pt>
                <c:pt idx="8">
                  <c:v>6.309573444801934E-15</c:v>
                </c:pt>
                <c:pt idx="9">
                  <c:v>6.309573444801934E-15</c:v>
                </c:pt>
                <c:pt idx="10">
                  <c:v>6.309573444801934E-15</c:v>
                </c:pt>
              </c:numCache>
            </c:numRef>
          </c:yVal>
          <c:smooth val="0"/>
        </c:ser>
        <c:axId val="57677005"/>
        <c:axId val="49330998"/>
      </c:scatterChart>
      <c:valAx>
        <c:axId val="57677005"/>
        <c:scaling>
          <c:orientation val="minMax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49330998"/>
        <c:crosses val="autoZero"/>
        <c:crossBetween val="midCat"/>
        <c:dispUnits/>
      </c:valAx>
      <c:valAx>
        <c:axId val="49330998"/>
        <c:scaling>
          <c:logBase val="10"/>
          <c:orientation val="minMax"/>
          <c:max val="1E-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70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75"/>
          <c:y val="0.12275"/>
          <c:w val="0.1942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325"/>
          <c:y val="0.0205"/>
          <c:w val="0.231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halite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epsomite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Opaline silica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Gypsum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Quartz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Barite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Plagioclase feldspar (albite)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K-feldspar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Apatite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solubilities!$B$7:$B$24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xVal>
          <c:yVal>
            <c:numRef>
              <c:f>solubilities!$C$7:$C$24</c:f>
              <c:numCache>
                <c:ptCount val="18"/>
                <c:pt idx="0">
                  <c:v>5</c:v>
                </c:pt>
                <c:pt idx="1">
                  <c:v>3</c:v>
                </c:pt>
                <c:pt idx="2">
                  <c:v>0.005</c:v>
                </c:pt>
                <c:pt idx="3">
                  <c:v>0.002</c:v>
                </c:pt>
                <c:pt idx="4">
                  <c:v>0.00451</c:v>
                </c:pt>
                <c:pt idx="5">
                  <c:v>0.0038158</c:v>
                </c:pt>
                <c:pt idx="6">
                  <c:v>0.00245</c:v>
                </c:pt>
                <c:pt idx="7">
                  <c:v>0.0018958</c:v>
                </c:pt>
                <c:pt idx="8">
                  <c:v>0.00159</c:v>
                </c:pt>
                <c:pt idx="9">
                  <c:v>0.00104</c:v>
                </c:pt>
                <c:pt idx="10">
                  <c:v>0.000631</c:v>
                </c:pt>
                <c:pt idx="11">
                  <c:v>0.000535</c:v>
                </c:pt>
                <c:pt idx="12">
                  <c:v>0.000337</c:v>
                </c:pt>
                <c:pt idx="13">
                  <c:v>0.00010471285480508985</c:v>
                </c:pt>
                <c:pt idx="14">
                  <c:v>1E-05</c:v>
                </c:pt>
                <c:pt idx="15">
                  <c:v>6E-07</c:v>
                </c:pt>
                <c:pt idx="16">
                  <c:v>3E-07</c:v>
                </c:pt>
                <c:pt idx="17">
                  <c:v>2E-08</c:v>
                </c:pt>
              </c:numCache>
            </c:numRef>
          </c:yVal>
          <c:smooth val="0"/>
        </c:ser>
        <c:axId val="41325799"/>
        <c:axId val="36387872"/>
      </c:scatterChart>
      <c:valAx>
        <c:axId val="41325799"/>
        <c:scaling>
          <c:orientation val="minMax"/>
          <c:max val="1.1"/>
          <c:min val="0.99"/>
        </c:scaling>
        <c:axPos val="b"/>
        <c:delete val="1"/>
        <c:majorTickMark val="out"/>
        <c:minorTickMark val="none"/>
        <c:tickLblPos val="none"/>
        <c:crossAx val="36387872"/>
        <c:crossesAt val="10"/>
        <c:crossBetween val="midCat"/>
        <c:dispUnits/>
        <c:minorUnit val="0.1"/>
      </c:valAx>
      <c:valAx>
        <c:axId val="363878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Solubility, moles per litre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257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0.19025</cdr:y>
    </cdr:from>
    <cdr:to>
      <cdr:x>0.386</cdr:x>
      <cdr:y>0.25475</cdr:y>
    </cdr:to>
    <cdr:sp>
      <cdr:nvSpPr>
        <cdr:cNvPr id="1" name="Text Box 2"/>
        <cdr:cNvSpPr txBox="1">
          <a:spLocks noChangeArrowheads="1"/>
        </cdr:cNvSpPr>
      </cdr:nvSpPr>
      <cdr:spPr>
        <a:xfrm>
          <a:off x="1685925" y="1085850"/>
          <a:ext cx="1905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cdr:txBody>
    </cdr:sp>
  </cdr:relSizeAnchor>
  <cdr:relSizeAnchor xmlns:cdr="http://schemas.openxmlformats.org/drawingml/2006/chartDrawing">
    <cdr:from>
      <cdr:x>0.07625</cdr:x>
      <cdr:y>0.02175</cdr:y>
    </cdr:from>
    <cdr:to>
      <cdr:x>0.12225</cdr:x>
      <cdr:y>0.12175</cdr:y>
    </cdr:to>
    <cdr:sp>
      <cdr:nvSpPr>
        <cdr:cNvPr id="2" name="Text Box 3"/>
        <cdr:cNvSpPr txBox="1">
          <a:spLocks noChangeArrowheads="1"/>
        </cdr:cNvSpPr>
      </cdr:nvSpPr>
      <cdr:spPr>
        <a:xfrm>
          <a:off x="704850" y="123825"/>
          <a:ext cx="4286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0.1165</cdr:y>
    </cdr:from>
    <cdr:to>
      <cdr:x>0.42225</cdr:x>
      <cdr:y>0.27875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09875" y="657225"/>
          <a:ext cx="11144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°C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0.123</cdr:y>
    </cdr:from>
    <cdr:to>
      <cdr:x>0.42725</cdr:x>
      <cdr:y>0.284</cdr:y>
    </cdr:to>
    <cdr:sp>
      <cdr:nvSpPr>
        <cdr:cNvPr id="1" name="Text Box 1"/>
        <cdr:cNvSpPr txBox="1">
          <a:spLocks noChangeArrowheads="1"/>
        </cdr:cNvSpPr>
      </cdr:nvSpPr>
      <cdr:spPr>
        <a:xfrm>
          <a:off x="2895600" y="695325"/>
          <a:ext cx="10763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K-feldspar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°C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</cdr:x>
      <cdr:y>0.12325</cdr:y>
    </cdr:from>
    <cdr:to>
      <cdr:x>0.429</cdr:x>
      <cdr:y>0.2835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695325"/>
          <a:ext cx="10668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K-feldspar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°C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0.5585</cdr:x>
      <cdr:y>0.36525</cdr:y>
    </cdr:from>
    <cdr:to>
      <cdr:x>0.62775</cdr:x>
      <cdr:y>0.4135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20859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cdr:txBody>
    </cdr:sp>
  </cdr:relSizeAnchor>
  <cdr:relSizeAnchor xmlns:cdr="http://schemas.openxmlformats.org/drawingml/2006/chartDrawing">
    <cdr:from>
      <cdr:x>0.5545</cdr:x>
      <cdr:y>0.50025</cdr:y>
    </cdr:from>
    <cdr:to>
      <cdr:x>0.62275</cdr:x>
      <cdr:y>0.544</cdr:y>
    </cdr:to>
    <cdr:sp>
      <cdr:nvSpPr>
        <cdr:cNvPr id="2" name="Text Box 2"/>
        <cdr:cNvSpPr txBox="1">
          <a:spLocks noChangeArrowheads="1"/>
        </cdr:cNvSpPr>
      </cdr:nvSpPr>
      <cdr:spPr>
        <a:xfrm>
          <a:off x="5153025" y="28575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0.55725</cdr:x>
      <cdr:y>0.46275</cdr:y>
    </cdr:from>
    <cdr:to>
      <cdr:x>0.626</cdr:x>
      <cdr:y>0.5075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81600" y="2638425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-3.4</a:t>
          </a:r>
        </a:p>
      </cdr:txBody>
    </cdr:sp>
  </cdr:relSizeAnchor>
  <cdr:relSizeAnchor xmlns:cdr="http://schemas.openxmlformats.org/drawingml/2006/chartDrawing">
    <cdr:from>
      <cdr:x>0.558</cdr:x>
      <cdr:y>0.4135</cdr:y>
    </cdr:from>
    <cdr:to>
      <cdr:x>0.628</cdr:x>
      <cdr:y>0.48025</cdr:y>
    </cdr:to>
    <cdr:sp>
      <cdr:nvSpPr>
        <cdr:cNvPr id="4" name="Text Box 4"/>
        <cdr:cNvSpPr txBox="1">
          <a:spLocks noChangeArrowheads="1"/>
        </cdr:cNvSpPr>
      </cdr:nvSpPr>
      <cdr:spPr>
        <a:xfrm>
          <a:off x="5191125" y="2362200"/>
          <a:ext cx="647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cdr:txBody>
    </cdr:sp>
  </cdr:relSizeAnchor>
  <cdr:relSizeAnchor xmlns:cdr="http://schemas.openxmlformats.org/drawingml/2006/chartDrawing">
    <cdr:from>
      <cdr:x>0.4935</cdr:x>
      <cdr:y>0.31225</cdr:y>
    </cdr:from>
    <cdr:to>
      <cdr:x>0.50875</cdr:x>
      <cdr:y>0.379</cdr:y>
    </cdr:to>
    <cdr:sp>
      <cdr:nvSpPr>
        <cdr:cNvPr id="5" name="Line 5"/>
        <cdr:cNvSpPr>
          <a:spLocks/>
        </cdr:cNvSpPr>
      </cdr:nvSpPr>
      <cdr:spPr>
        <a:xfrm flipH="1">
          <a:off x="4591050" y="1781175"/>
          <a:ext cx="142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0.35325</cdr:y>
    </cdr:from>
    <cdr:to>
      <cdr:x>0.5265</cdr:x>
      <cdr:y>0.379</cdr:y>
    </cdr:to>
    <cdr:sp>
      <cdr:nvSpPr>
        <cdr:cNvPr id="6" name="Line 6"/>
        <cdr:cNvSpPr>
          <a:spLocks/>
        </cdr:cNvSpPr>
      </cdr:nvSpPr>
      <cdr:spPr>
        <a:xfrm flipH="1">
          <a:off x="4686300" y="2009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0.38525</cdr:y>
    </cdr:from>
    <cdr:to>
      <cdr:x>0.5605</cdr:x>
      <cdr:y>0.4035</cdr:y>
    </cdr:to>
    <cdr:sp>
      <cdr:nvSpPr>
        <cdr:cNvPr id="7" name="Line 19"/>
        <cdr:cNvSpPr>
          <a:spLocks/>
        </cdr:cNvSpPr>
      </cdr:nvSpPr>
      <cdr:spPr>
        <a:xfrm flipH="1" flipV="1">
          <a:off x="4714875" y="2200275"/>
          <a:ext cx="504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0.379</cdr:y>
    </cdr:from>
    <cdr:to>
      <cdr:x>0.7285</cdr:x>
      <cdr:y>0.5385</cdr:y>
    </cdr:to>
    <cdr:sp>
      <cdr:nvSpPr>
        <cdr:cNvPr id="8" name="Text Box 25"/>
        <cdr:cNvSpPr txBox="1">
          <a:spLocks noChangeArrowheads="1"/>
        </cdr:cNvSpPr>
      </cdr:nvSpPr>
      <cdr:spPr>
        <a:xfrm>
          <a:off x="5838825" y="21621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Aragonite,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Calcite,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Dolomite</a:t>
          </a:r>
        </a:p>
      </cdr:txBody>
    </cdr:sp>
  </cdr:relSizeAnchor>
  <cdr:relSizeAnchor xmlns:cdr="http://schemas.openxmlformats.org/drawingml/2006/chartDrawing">
    <cdr:from>
      <cdr:x>0.50725</cdr:x>
      <cdr:y>0.3935</cdr:y>
    </cdr:from>
    <cdr:to>
      <cdr:x>0.559</cdr:x>
      <cdr:y>0.4035</cdr:y>
    </cdr:to>
    <cdr:sp>
      <cdr:nvSpPr>
        <cdr:cNvPr id="9" name="Line 26"/>
        <cdr:cNvSpPr>
          <a:spLocks/>
        </cdr:cNvSpPr>
      </cdr:nvSpPr>
      <cdr:spPr>
        <a:xfrm flipH="1" flipV="1">
          <a:off x="4714875" y="2247900"/>
          <a:ext cx="485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0.4035</cdr:y>
    </cdr:from>
    <cdr:to>
      <cdr:x>0.5605</cdr:x>
      <cdr:y>0.409</cdr:y>
    </cdr:to>
    <cdr:sp>
      <cdr:nvSpPr>
        <cdr:cNvPr id="10" name="Line 27"/>
        <cdr:cNvSpPr>
          <a:spLocks/>
        </cdr:cNvSpPr>
      </cdr:nvSpPr>
      <cdr:spPr>
        <a:xfrm flipH="1">
          <a:off x="4714875" y="230505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0.4235</cdr:y>
    </cdr:from>
    <cdr:to>
      <cdr:x>0.5605</cdr:x>
      <cdr:y>0.44175</cdr:y>
    </cdr:to>
    <cdr:sp>
      <cdr:nvSpPr>
        <cdr:cNvPr id="11" name="Line 28"/>
        <cdr:cNvSpPr>
          <a:spLocks/>
        </cdr:cNvSpPr>
      </cdr:nvSpPr>
      <cdr:spPr>
        <a:xfrm flipH="1" flipV="1">
          <a:off x="4695825" y="2419350"/>
          <a:ext cx="514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0.43</cdr:y>
    </cdr:from>
    <cdr:to>
      <cdr:x>0.55725</cdr:x>
      <cdr:y>0.44175</cdr:y>
    </cdr:to>
    <cdr:sp>
      <cdr:nvSpPr>
        <cdr:cNvPr id="12" name="Line 29"/>
        <cdr:cNvSpPr>
          <a:spLocks/>
        </cdr:cNvSpPr>
      </cdr:nvSpPr>
      <cdr:spPr>
        <a:xfrm flipH="1" flipV="1">
          <a:off x="4714875" y="2457450"/>
          <a:ext cx="466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0.44175</cdr:y>
    </cdr:from>
    <cdr:to>
      <cdr:x>0.5605</cdr:x>
      <cdr:y>0.44725</cdr:y>
    </cdr:to>
    <cdr:sp>
      <cdr:nvSpPr>
        <cdr:cNvPr id="13" name="Line 30"/>
        <cdr:cNvSpPr>
          <a:spLocks/>
        </cdr:cNvSpPr>
      </cdr:nvSpPr>
      <cdr:spPr>
        <a:xfrm flipH="1">
          <a:off x="4695825" y="2524125"/>
          <a:ext cx="514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0.47275</cdr:y>
    </cdr:from>
    <cdr:to>
      <cdr:x>0.5615</cdr:x>
      <cdr:y>0.492</cdr:y>
    </cdr:to>
    <cdr:sp>
      <cdr:nvSpPr>
        <cdr:cNvPr id="14" name="Line 31"/>
        <cdr:cNvSpPr>
          <a:spLocks/>
        </cdr:cNvSpPr>
      </cdr:nvSpPr>
      <cdr:spPr>
        <a:xfrm flipH="1" flipV="1">
          <a:off x="4695825" y="2695575"/>
          <a:ext cx="523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0.48025</cdr:y>
    </cdr:from>
    <cdr:to>
      <cdr:x>0.55725</cdr:x>
      <cdr:y>0.492</cdr:y>
    </cdr:to>
    <cdr:sp>
      <cdr:nvSpPr>
        <cdr:cNvPr id="15" name="Line 32"/>
        <cdr:cNvSpPr>
          <a:spLocks/>
        </cdr:cNvSpPr>
      </cdr:nvSpPr>
      <cdr:spPr>
        <a:xfrm flipH="1" flipV="1">
          <a:off x="4714875" y="2743200"/>
          <a:ext cx="466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0.492</cdr:y>
    </cdr:from>
    <cdr:to>
      <cdr:x>0.5615</cdr:x>
      <cdr:y>0.4965</cdr:y>
    </cdr:to>
    <cdr:sp>
      <cdr:nvSpPr>
        <cdr:cNvPr id="16" name="Line 33"/>
        <cdr:cNvSpPr>
          <a:spLocks/>
        </cdr:cNvSpPr>
      </cdr:nvSpPr>
      <cdr:spPr>
        <a:xfrm flipH="1">
          <a:off x="4695825" y="2809875"/>
          <a:ext cx="523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0.366</cdr:y>
    </cdr:from>
    <cdr:to>
      <cdr:x>0.63575</cdr:x>
      <cdr:y>0.545</cdr:y>
    </cdr:to>
    <cdr:sp>
      <cdr:nvSpPr>
        <cdr:cNvPr id="17" name="Text Box 34"/>
        <cdr:cNvSpPr txBox="1">
          <a:spLocks noChangeArrowheads="1"/>
        </cdr:cNvSpPr>
      </cdr:nvSpPr>
      <cdr:spPr>
        <a:xfrm>
          <a:off x="5553075" y="2085975"/>
          <a:ext cx="3619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</a:t>
          </a:r>
        </a:p>
      </cdr:txBody>
    </cdr:sp>
  </cdr:relSizeAnchor>
  <cdr:relSizeAnchor xmlns:cdr="http://schemas.openxmlformats.org/drawingml/2006/chartDrawing">
    <cdr:from>
      <cdr:x>0.35475</cdr:x>
      <cdr:y>0.01225</cdr:y>
    </cdr:from>
    <cdr:to>
      <cdr:x>0.418</cdr:x>
      <cdr:y>0.13725</cdr:y>
    </cdr:to>
    <cdr:sp>
      <cdr:nvSpPr>
        <cdr:cNvPr id="18" name="Text Box 35"/>
        <cdr:cNvSpPr txBox="1">
          <a:spLocks noChangeArrowheads="1"/>
        </cdr:cNvSpPr>
      </cdr:nvSpPr>
      <cdr:spPr>
        <a:xfrm>
          <a:off x="3295650" y="66675"/>
          <a:ext cx="590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60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10.8</v>
      </c>
      <c r="E5" s="19">
        <v>10.8</v>
      </c>
      <c r="F5" s="19">
        <v>10.8</v>
      </c>
      <c r="G5" s="19">
        <v>10.8</v>
      </c>
      <c r="H5" s="19">
        <v>10.8</v>
      </c>
      <c r="I5" s="19">
        <v>10.8</v>
      </c>
      <c r="J5" s="19">
        <v>10.8</v>
      </c>
      <c r="K5" s="19">
        <v>10.8</v>
      </c>
      <c r="L5" s="19">
        <v>10.8</v>
      </c>
      <c r="M5" s="19">
        <v>10.8</v>
      </c>
      <c r="N5" s="19">
        <v>10.8</v>
      </c>
      <c r="O5" s="19"/>
      <c r="P5" s="19">
        <v>10.8</v>
      </c>
      <c r="Q5" s="19">
        <v>10.8</v>
      </c>
      <c r="R5" s="19">
        <v>10.8</v>
      </c>
      <c r="S5" s="19">
        <v>10.8</v>
      </c>
      <c r="T5" s="19">
        <v>10.8</v>
      </c>
      <c r="U5" s="19">
        <v>10.8</v>
      </c>
      <c r="V5" s="19">
        <v>10.8</v>
      </c>
      <c r="W5" s="19">
        <v>10.8</v>
      </c>
      <c r="X5" s="19">
        <v>10.8</v>
      </c>
      <c r="Y5" s="19">
        <v>10.8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10.8</v>
      </c>
      <c r="E9" s="9">
        <f t="shared" si="2"/>
        <v>10.8</v>
      </c>
      <c r="F9" s="9">
        <f t="shared" si="2"/>
        <v>10.8</v>
      </c>
      <c r="G9" s="9">
        <f t="shared" si="2"/>
        <v>10.8</v>
      </c>
      <c r="H9" s="9">
        <f t="shared" si="2"/>
        <v>10.8</v>
      </c>
      <c r="I9" s="9">
        <f t="shared" si="2"/>
        <v>10.8</v>
      </c>
      <c r="J9" s="9">
        <f t="shared" si="2"/>
        <v>10.8</v>
      </c>
      <c r="K9" s="9">
        <f t="shared" si="2"/>
        <v>10.8</v>
      </c>
      <c r="L9" s="9">
        <f t="shared" si="2"/>
        <v>10.8</v>
      </c>
      <c r="M9" s="9">
        <f t="shared" si="2"/>
        <v>10.8</v>
      </c>
      <c r="N9" s="9">
        <f t="shared" si="2"/>
        <v>10.8</v>
      </c>
      <c r="O9" s="9"/>
      <c r="P9" s="9">
        <f aca="true" t="shared" si="3" ref="P9:Y9">P5+P6*P8</f>
        <v>10.089450428718147</v>
      </c>
      <c r="Q9" s="9">
        <f t="shared" si="3"/>
        <v>10.089450428718147</v>
      </c>
      <c r="R9" s="9">
        <f t="shared" si="3"/>
        <v>10.089450428718147</v>
      </c>
      <c r="S9" s="9">
        <f t="shared" si="3"/>
        <v>10.089450428718147</v>
      </c>
      <c r="T9" s="9">
        <f t="shared" si="3"/>
        <v>10.089450428718147</v>
      </c>
      <c r="U9" s="9">
        <f t="shared" si="3"/>
        <v>10.089450428718147</v>
      </c>
      <c r="V9" s="9">
        <f t="shared" si="3"/>
        <v>10.089450428718147</v>
      </c>
      <c r="W9" s="9">
        <f t="shared" si="3"/>
        <v>10.089450428718147</v>
      </c>
      <c r="X9" s="9">
        <f t="shared" si="3"/>
        <v>10.089450428718147</v>
      </c>
      <c r="Y9" s="9">
        <f t="shared" si="3"/>
        <v>10.089450428718147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13.8</v>
      </c>
      <c r="E11" s="3">
        <v>13.8</v>
      </c>
      <c r="F11" s="3">
        <v>13.8</v>
      </c>
      <c r="G11" s="3">
        <v>13.8</v>
      </c>
      <c r="H11" s="3">
        <v>13.8</v>
      </c>
      <c r="I11" s="3">
        <v>13.8</v>
      </c>
      <c r="J11" s="3">
        <v>13.8</v>
      </c>
      <c r="K11" s="3">
        <v>13.8</v>
      </c>
      <c r="L11" s="3">
        <v>13.8</v>
      </c>
      <c r="M11" s="3">
        <v>13.8</v>
      </c>
      <c r="N11" s="3">
        <v>13.8</v>
      </c>
      <c r="O11" s="3">
        <v>13.8</v>
      </c>
      <c r="P11" s="3">
        <v>13.8</v>
      </c>
      <c r="Q11" s="3">
        <v>13.8</v>
      </c>
      <c r="R11" s="3">
        <v>13.8</v>
      </c>
      <c r="S11" s="3">
        <v>13.8</v>
      </c>
      <c r="T11" s="3">
        <v>13.8</v>
      </c>
      <c r="U11" s="3">
        <v>13.8</v>
      </c>
      <c r="V11" s="3">
        <v>13.8</v>
      </c>
      <c r="W11" s="3">
        <v>13.8</v>
      </c>
      <c r="X11" s="3">
        <v>13.8</v>
      </c>
      <c r="Y11" s="3">
        <v>13.8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13.8</v>
      </c>
      <c r="E15" s="9">
        <f t="shared" si="6"/>
        <v>13.8</v>
      </c>
      <c r="F15" s="9">
        <f t="shared" si="6"/>
        <v>13.8</v>
      </c>
      <c r="G15" s="9">
        <f t="shared" si="6"/>
        <v>13.8</v>
      </c>
      <c r="H15" s="9">
        <f t="shared" si="6"/>
        <v>13.8</v>
      </c>
      <c r="I15" s="9">
        <f t="shared" si="6"/>
        <v>13.8</v>
      </c>
      <c r="J15" s="9">
        <f t="shared" si="6"/>
        <v>13.8</v>
      </c>
      <c r="K15" s="9">
        <f t="shared" si="6"/>
        <v>13.8</v>
      </c>
      <c r="L15" s="9">
        <f t="shared" si="6"/>
        <v>13.8</v>
      </c>
      <c r="M15" s="9">
        <f t="shared" si="6"/>
        <v>13.8</v>
      </c>
      <c r="N15" s="9">
        <f t="shared" si="6"/>
        <v>13.8</v>
      </c>
      <c r="O15" s="9"/>
      <c r="P15" s="9">
        <f aca="true" t="shared" si="7" ref="P15:Y15">P11+P12*P14</f>
        <v>13.393971673553226</v>
      </c>
      <c r="Q15" s="9">
        <f t="shared" si="7"/>
        <v>13.393971673553226</v>
      </c>
      <c r="R15" s="9">
        <f t="shared" si="7"/>
        <v>13.393971673553226</v>
      </c>
      <c r="S15" s="9">
        <f t="shared" si="7"/>
        <v>13.393971673553226</v>
      </c>
      <c r="T15" s="9">
        <f t="shared" si="7"/>
        <v>13.393971673553226</v>
      </c>
      <c r="U15" s="9">
        <f t="shared" si="7"/>
        <v>13.393971673553226</v>
      </c>
      <c r="V15" s="9">
        <f t="shared" si="7"/>
        <v>13.393971673553226</v>
      </c>
      <c r="W15" s="9">
        <f t="shared" si="7"/>
        <v>13.393971673553226</v>
      </c>
      <c r="X15" s="9">
        <f t="shared" si="7"/>
        <v>13.393971673553226</v>
      </c>
      <c r="Y15" s="9">
        <f t="shared" si="7"/>
        <v>13.393971673553226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13</v>
      </c>
      <c r="E17" s="3">
        <v>13</v>
      </c>
      <c r="F17" s="3">
        <v>13</v>
      </c>
      <c r="G17" s="3">
        <v>13</v>
      </c>
      <c r="H17" s="3">
        <v>13</v>
      </c>
      <c r="I17" s="3">
        <v>13</v>
      </c>
      <c r="J17" s="3">
        <v>13</v>
      </c>
      <c r="K17" s="3">
        <v>13</v>
      </c>
      <c r="L17" s="3">
        <v>13</v>
      </c>
      <c r="M17" s="3">
        <v>13</v>
      </c>
      <c r="N17" s="3">
        <v>13</v>
      </c>
      <c r="O17" s="3"/>
      <c r="P17" s="3">
        <v>13</v>
      </c>
      <c r="Q17" s="3">
        <v>13</v>
      </c>
      <c r="R17" s="3">
        <v>13</v>
      </c>
      <c r="S17" s="3">
        <v>13</v>
      </c>
      <c r="T17" s="3">
        <v>13</v>
      </c>
      <c r="U17" s="3">
        <v>13</v>
      </c>
      <c r="V17" s="3">
        <v>13</v>
      </c>
      <c r="W17" s="3">
        <v>13</v>
      </c>
      <c r="X17" s="3">
        <v>13</v>
      </c>
      <c r="Y17" s="3">
        <v>13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13</v>
      </c>
      <c r="E21" s="9">
        <f t="shared" si="10"/>
        <v>13</v>
      </c>
      <c r="F21" s="9">
        <f t="shared" si="10"/>
        <v>13</v>
      </c>
      <c r="G21" s="9">
        <f t="shared" si="10"/>
        <v>13</v>
      </c>
      <c r="H21" s="9">
        <f t="shared" si="10"/>
        <v>13</v>
      </c>
      <c r="I21" s="9">
        <f t="shared" si="10"/>
        <v>13</v>
      </c>
      <c r="J21" s="9">
        <f t="shared" si="10"/>
        <v>13</v>
      </c>
      <c r="K21" s="9">
        <f t="shared" si="10"/>
        <v>13</v>
      </c>
      <c r="L21" s="9">
        <f t="shared" si="10"/>
        <v>13</v>
      </c>
      <c r="M21" s="9">
        <f t="shared" si="10"/>
        <v>13</v>
      </c>
      <c r="N21" s="9">
        <f t="shared" si="10"/>
        <v>13</v>
      </c>
      <c r="O21" s="9"/>
      <c r="P21" s="9">
        <f aca="true" t="shared" si="11" ref="P21:Y21">P17+P18*P20</f>
        <v>12.492464591941532</v>
      </c>
      <c r="Q21" s="9">
        <f t="shared" si="11"/>
        <v>12.492464591941532</v>
      </c>
      <c r="R21" s="9">
        <f t="shared" si="11"/>
        <v>12.492464591941532</v>
      </c>
      <c r="S21" s="9">
        <f t="shared" si="11"/>
        <v>12.492464591941532</v>
      </c>
      <c r="T21" s="9">
        <f t="shared" si="11"/>
        <v>12.492464591941532</v>
      </c>
      <c r="U21" s="9">
        <f t="shared" si="11"/>
        <v>12.492464591941532</v>
      </c>
      <c r="V21" s="9">
        <f t="shared" si="11"/>
        <v>12.492464591941532</v>
      </c>
      <c r="W21" s="9">
        <f t="shared" si="11"/>
        <v>12.492464591941532</v>
      </c>
      <c r="X21" s="9">
        <f t="shared" si="11"/>
        <v>12.492464591941532</v>
      </c>
      <c r="Y21" s="9">
        <f t="shared" si="11"/>
        <v>12.492464591941532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8">
        <f>D40*D41/D43</f>
        <v>6.591738948048696E-15</v>
      </c>
      <c r="E39" s="6">
        <f aca="true" t="shared" si="16" ref="E39:N39">E40*E41/E43</f>
        <v>9.840109735756692E-16</v>
      </c>
      <c r="F39" s="6">
        <f t="shared" si="16"/>
        <v>6.067361669832433E-16</v>
      </c>
      <c r="G39" s="6">
        <f t="shared" si="16"/>
        <v>4.539414344684268E-16</v>
      </c>
      <c r="H39" s="6">
        <f t="shared" si="16"/>
        <v>3.2359344055358794E-16</v>
      </c>
      <c r="I39" s="6">
        <f t="shared" si="16"/>
        <v>2.4603651372233597E-16</v>
      </c>
      <c r="J39" s="6">
        <f t="shared" si="16"/>
        <v>1.995259647974485E-16</v>
      </c>
      <c r="K39" s="6">
        <f t="shared" si="16"/>
        <v>1.541697362364886E-16</v>
      </c>
      <c r="L39" s="6">
        <f t="shared" si="16"/>
        <v>1.3772062480732453E-16</v>
      </c>
      <c r="M39" s="6">
        <f t="shared" si="16"/>
        <v>1.2502556887077105E-16</v>
      </c>
      <c r="N39" s="6">
        <f t="shared" si="16"/>
        <v>1.1912385856062886E-16</v>
      </c>
      <c r="O39" s="6"/>
      <c r="P39" s="6">
        <f aca="true" t="shared" si="17" ref="P39:Y39">P40*P41/P43</f>
        <v>2.881041877242169E-14</v>
      </c>
      <c r="Q39" s="6">
        <f t="shared" si="17"/>
        <v>3.7200563027353324E-15</v>
      </c>
      <c r="R39" s="6">
        <f t="shared" si="17"/>
        <v>2.4074066446942628E-15</v>
      </c>
      <c r="S39" s="6">
        <f t="shared" si="17"/>
        <v>1.830414287186394E-15</v>
      </c>
      <c r="T39" s="6">
        <f t="shared" si="17"/>
        <v>1.3260175769845832E-15</v>
      </c>
      <c r="U39" s="6">
        <f t="shared" si="17"/>
        <v>1.041235905795474E-15</v>
      </c>
      <c r="V39" s="6">
        <f t="shared" si="17"/>
        <v>8.444014896099784E-16</v>
      </c>
      <c r="W39" s="6">
        <f t="shared" si="17"/>
        <v>6.524522012111261E-16</v>
      </c>
      <c r="X39" s="6">
        <f t="shared" si="17"/>
        <v>6.317549342574973E-16</v>
      </c>
      <c r="Y39" s="6">
        <f t="shared" si="17"/>
        <v>6.216538299854073E-16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1.5848931924611082E-11</v>
      </c>
      <c r="E40" s="15">
        <f t="shared" si="18"/>
        <v>1.5848931924611082E-11</v>
      </c>
      <c r="F40" s="15">
        <f t="shared" si="18"/>
        <v>1.5848931924611082E-11</v>
      </c>
      <c r="G40" s="15">
        <f t="shared" si="18"/>
        <v>1.5848931924611082E-11</v>
      </c>
      <c r="H40" s="15">
        <f t="shared" si="18"/>
        <v>1.5848931924611082E-11</v>
      </c>
      <c r="I40" s="15">
        <f t="shared" si="18"/>
        <v>1.5848931924611082E-11</v>
      </c>
      <c r="J40" s="15">
        <f t="shared" si="18"/>
        <v>1.5848931924611082E-11</v>
      </c>
      <c r="K40" s="15">
        <f t="shared" si="18"/>
        <v>1.5848931924611082E-11</v>
      </c>
      <c r="L40" s="15">
        <f t="shared" si="18"/>
        <v>1.5848931924611082E-11</v>
      </c>
      <c r="M40" s="15">
        <f t="shared" si="18"/>
        <v>1.5848931924611082E-11</v>
      </c>
      <c r="N40" s="15">
        <f t="shared" si="18"/>
        <v>1.5848931924611082E-11</v>
      </c>
      <c r="O40" s="15"/>
      <c r="P40" s="15">
        <f aca="true" t="shared" si="19" ref="P40:Y40">10^-P9</f>
        <v>8.13859751134069E-11</v>
      </c>
      <c r="Q40" s="15">
        <f t="shared" si="19"/>
        <v>8.13859751134069E-11</v>
      </c>
      <c r="R40" s="15">
        <f t="shared" si="19"/>
        <v>8.13859751134069E-11</v>
      </c>
      <c r="S40" s="15">
        <f t="shared" si="19"/>
        <v>8.13859751134069E-11</v>
      </c>
      <c r="T40" s="15">
        <f t="shared" si="19"/>
        <v>8.13859751134069E-11</v>
      </c>
      <c r="U40" s="15">
        <f t="shared" si="19"/>
        <v>8.13859751134069E-11</v>
      </c>
      <c r="V40" s="15">
        <f t="shared" si="19"/>
        <v>8.13859751134069E-11</v>
      </c>
      <c r="W40" s="15">
        <f t="shared" si="19"/>
        <v>8.13859751134069E-11</v>
      </c>
      <c r="X40" s="15">
        <f t="shared" si="19"/>
        <v>8.13859751134069E-11</v>
      </c>
      <c r="Y40" s="15">
        <f t="shared" si="19"/>
        <v>8.13859751134069E-11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1.0000000006666667</v>
      </c>
      <c r="E43">
        <f t="shared" si="22"/>
        <v>1.0000001343333198</v>
      </c>
      <c r="F43">
        <f t="shared" si="22"/>
        <v>1.000000267999946</v>
      </c>
      <c r="G43">
        <f t="shared" si="22"/>
        <v>1.0000004013332124</v>
      </c>
      <c r="H43">
        <f t="shared" si="22"/>
        <v>1.0000006686663314</v>
      </c>
      <c r="I43">
        <f t="shared" si="22"/>
        <v>1.0000010026659127</v>
      </c>
      <c r="J43">
        <f t="shared" si="22"/>
        <v>1.0000013366653266</v>
      </c>
      <c r="K43">
        <f t="shared" si="22"/>
        <v>1.0000020046636526</v>
      </c>
      <c r="L43">
        <f t="shared" si="22"/>
        <v>1.0000023386625647</v>
      </c>
      <c r="M43">
        <f t="shared" si="22"/>
        <v>1.0000026726613094</v>
      </c>
      <c r="N43">
        <f t="shared" si="22"/>
        <v>1.0000028729938095</v>
      </c>
      <c r="P43">
        <f aca="true" t="shared" si="23" ref="P43:Y43">(1+P45/P46)^P47*(1+P48/P49)^P50</f>
        <v>1.0000000006666667</v>
      </c>
      <c r="Q43">
        <f t="shared" si="23"/>
        <v>1.0000001343333198</v>
      </c>
      <c r="R43">
        <f t="shared" si="23"/>
        <v>1.000000267999946</v>
      </c>
      <c r="S43">
        <f t="shared" si="23"/>
        <v>1.0000004013332124</v>
      </c>
      <c r="T43">
        <f t="shared" si="23"/>
        <v>1.0000006686663314</v>
      </c>
      <c r="U43">
        <f t="shared" si="23"/>
        <v>1.0000010026659127</v>
      </c>
      <c r="V43">
        <f t="shared" si="23"/>
        <v>1.0000013366653266</v>
      </c>
      <c r="W43">
        <f t="shared" si="23"/>
        <v>1.0000020046636526</v>
      </c>
      <c r="X43">
        <f t="shared" si="23"/>
        <v>1.000002138329904</v>
      </c>
      <c r="Y43">
        <f t="shared" si="23"/>
        <v>1.0000022049963535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300</v>
      </c>
      <c r="E46" s="3">
        <v>300</v>
      </c>
      <c r="F46" s="3">
        <v>300</v>
      </c>
      <c r="G46" s="3">
        <v>300</v>
      </c>
      <c r="H46" s="3">
        <v>300</v>
      </c>
      <c r="I46" s="3">
        <v>300</v>
      </c>
      <c r="J46" s="3">
        <v>300</v>
      </c>
      <c r="K46" s="3">
        <v>300</v>
      </c>
      <c r="L46" s="3">
        <v>300</v>
      </c>
      <c r="M46" s="3">
        <v>300</v>
      </c>
      <c r="N46" s="3">
        <v>300</v>
      </c>
      <c r="O46" s="3">
        <v>300</v>
      </c>
      <c r="P46" s="3">
        <v>300</v>
      </c>
      <c r="Q46" s="3">
        <v>300</v>
      </c>
      <c r="R46" s="3">
        <v>300</v>
      </c>
      <c r="S46" s="3">
        <v>300</v>
      </c>
      <c r="T46" s="3">
        <v>300</v>
      </c>
      <c r="U46" s="3">
        <v>300</v>
      </c>
      <c r="V46" s="3">
        <v>300</v>
      </c>
      <c r="W46" s="3">
        <v>300</v>
      </c>
      <c r="X46" s="3">
        <v>300</v>
      </c>
      <c r="Y46" s="3">
        <v>300</v>
      </c>
    </row>
    <row r="47" spans="3:25" ht="12.75">
      <c r="C47" t="s">
        <v>28</v>
      </c>
      <c r="D47" s="3">
        <v>0.4</v>
      </c>
      <c r="E47" s="3">
        <v>0.4</v>
      </c>
      <c r="F47" s="3">
        <v>0.4</v>
      </c>
      <c r="G47" s="3">
        <v>0.4</v>
      </c>
      <c r="H47" s="3">
        <v>0.4</v>
      </c>
      <c r="I47" s="3">
        <v>0.4</v>
      </c>
      <c r="J47" s="3">
        <v>0.4</v>
      </c>
      <c r="K47" s="3">
        <v>0.4</v>
      </c>
      <c r="L47" s="3">
        <v>0.4</v>
      </c>
      <c r="M47" s="3">
        <v>0.4</v>
      </c>
      <c r="N47" s="3">
        <v>0.4</v>
      </c>
      <c r="O47" s="3">
        <v>0.4</v>
      </c>
      <c r="P47" s="3">
        <v>0.4</v>
      </c>
      <c r="Q47" s="3">
        <v>0.4</v>
      </c>
      <c r="R47" s="3">
        <v>0.4</v>
      </c>
      <c r="S47" s="3">
        <v>0.4</v>
      </c>
      <c r="T47" s="3">
        <v>0.4</v>
      </c>
      <c r="U47" s="3">
        <v>0.4</v>
      </c>
      <c r="V47" s="3">
        <v>0.4</v>
      </c>
      <c r="W47" s="3">
        <v>0.4</v>
      </c>
      <c r="X47" s="3">
        <v>0.4</v>
      </c>
      <c r="Y47" s="3">
        <v>0.4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</v>
      </c>
      <c r="E49" s="3">
        <v>50</v>
      </c>
      <c r="F49" s="3">
        <v>50</v>
      </c>
      <c r="G49" s="3">
        <v>50</v>
      </c>
      <c r="H49" s="3">
        <v>50</v>
      </c>
      <c r="I49" s="3">
        <v>50</v>
      </c>
      <c r="J49" s="3">
        <v>50</v>
      </c>
      <c r="K49" s="3">
        <v>50</v>
      </c>
      <c r="L49" s="3">
        <v>50</v>
      </c>
      <c r="M49" s="3">
        <v>50</v>
      </c>
      <c r="N49" s="3">
        <v>50</v>
      </c>
      <c r="O49" s="3"/>
      <c r="P49" s="3">
        <v>50</v>
      </c>
      <c r="Q49" s="3">
        <v>50</v>
      </c>
      <c r="R49" s="3">
        <v>50</v>
      </c>
      <c r="S49" s="3">
        <v>50</v>
      </c>
      <c r="T49" s="3">
        <v>50</v>
      </c>
      <c r="U49" s="3">
        <v>50</v>
      </c>
      <c r="V49" s="3">
        <v>50</v>
      </c>
      <c r="W49" s="3">
        <v>50</v>
      </c>
      <c r="X49" s="3">
        <v>50</v>
      </c>
      <c r="Y49" s="3">
        <v>50</v>
      </c>
    </row>
    <row r="50" spans="3:25" ht="12.75">
      <c r="C50" t="s">
        <v>30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3" spans="3:28" ht="12.75">
      <c r="C53" s="2" t="s">
        <v>4</v>
      </c>
      <c r="D53" s="6">
        <f aca="true" t="shared" si="26" ref="D53:N53">D54/D57</f>
        <v>1.584891607572671E-14</v>
      </c>
      <c r="E53" s="6">
        <f t="shared" si="26"/>
        <v>1.584891607572671E-14</v>
      </c>
      <c r="F53" s="6">
        <f t="shared" si="26"/>
        <v>1.584891607572671E-14</v>
      </c>
      <c r="G53" s="6">
        <f t="shared" si="26"/>
        <v>1.584891607572671E-14</v>
      </c>
      <c r="H53" s="6">
        <f t="shared" si="26"/>
        <v>1.584891607572671E-14</v>
      </c>
      <c r="I53" s="6">
        <f t="shared" si="26"/>
        <v>1.584891607572671E-14</v>
      </c>
      <c r="J53" s="6">
        <f t="shared" si="26"/>
        <v>1.584891607572671E-14</v>
      </c>
      <c r="K53" s="6">
        <f t="shared" si="26"/>
        <v>1.584891607572671E-14</v>
      </c>
      <c r="L53" s="6">
        <f t="shared" si="26"/>
        <v>1.584891607572671E-14</v>
      </c>
      <c r="M53" s="6">
        <f t="shared" si="26"/>
        <v>1.584891607572671E-14</v>
      </c>
      <c r="N53" s="6">
        <f t="shared" si="26"/>
        <v>1.584891607572671E-14</v>
      </c>
      <c r="O53" s="6"/>
      <c r="P53" s="6">
        <f aca="true" t="shared" si="27" ref="P53:Y53">P54/P57</f>
        <v>1.584891607572671E-14</v>
      </c>
      <c r="Q53" s="6">
        <f t="shared" si="27"/>
        <v>1.584891607572671E-14</v>
      </c>
      <c r="R53" s="6">
        <f t="shared" si="27"/>
        <v>1.584891607572671E-14</v>
      </c>
      <c r="S53" s="6">
        <f t="shared" si="27"/>
        <v>1.584891607572671E-14</v>
      </c>
      <c r="T53" s="6">
        <f t="shared" si="27"/>
        <v>1.584891607572671E-14</v>
      </c>
      <c r="U53" s="6">
        <f t="shared" si="27"/>
        <v>1.584891607572671E-14</v>
      </c>
      <c r="V53" s="6">
        <f t="shared" si="27"/>
        <v>1.584891607572671E-14</v>
      </c>
      <c r="W53" s="6">
        <f t="shared" si="27"/>
        <v>1.584891607572671E-14</v>
      </c>
      <c r="X53" s="6">
        <f t="shared" si="27"/>
        <v>1.584891607572671E-14</v>
      </c>
      <c r="Y53" s="6">
        <f t="shared" si="27"/>
        <v>1.584891607572671E-14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1.5848931924611084E-14</v>
      </c>
      <c r="E54">
        <f t="shared" si="28"/>
        <v>1.5848931924611084E-14</v>
      </c>
      <c r="F54">
        <f t="shared" si="28"/>
        <v>1.5848931924611084E-14</v>
      </c>
      <c r="G54">
        <f t="shared" si="28"/>
        <v>1.5848931924611084E-14</v>
      </c>
      <c r="H54">
        <f t="shared" si="28"/>
        <v>1.5848931924611084E-14</v>
      </c>
      <c r="I54">
        <f t="shared" si="28"/>
        <v>1.5848931924611084E-14</v>
      </c>
      <c r="J54">
        <f t="shared" si="28"/>
        <v>1.5848931924611084E-14</v>
      </c>
      <c r="K54">
        <f t="shared" si="28"/>
        <v>1.5848931924611084E-14</v>
      </c>
      <c r="L54">
        <f t="shared" si="28"/>
        <v>1.5848931924611084E-14</v>
      </c>
      <c r="M54">
        <f t="shared" si="28"/>
        <v>1.5848931924611084E-14</v>
      </c>
      <c r="N54">
        <f t="shared" si="28"/>
        <v>1.5848931924611084E-14</v>
      </c>
      <c r="P54">
        <f aca="true" t="shared" si="29" ref="P54:Y54">10^-P11</f>
        <v>1.5848931924611084E-14</v>
      </c>
      <c r="Q54">
        <f t="shared" si="29"/>
        <v>1.5848931924611084E-14</v>
      </c>
      <c r="R54">
        <f t="shared" si="29"/>
        <v>1.5848931924611084E-14</v>
      </c>
      <c r="S54">
        <f t="shared" si="29"/>
        <v>1.5848931924611084E-14</v>
      </c>
      <c r="T54">
        <f t="shared" si="29"/>
        <v>1.5848931924611084E-14</v>
      </c>
      <c r="U54">
        <f t="shared" si="29"/>
        <v>1.5848931924611084E-14</v>
      </c>
      <c r="V54">
        <f t="shared" si="29"/>
        <v>1.5848931924611084E-14</v>
      </c>
      <c r="W54">
        <f t="shared" si="29"/>
        <v>1.5848931924611084E-14</v>
      </c>
      <c r="X54">
        <f t="shared" si="29"/>
        <v>1.5848931924611084E-14</v>
      </c>
      <c r="Y54">
        <f t="shared" si="29"/>
        <v>1.5848931924611084E-14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1.000000999998</v>
      </c>
      <c r="E57">
        <f t="shared" si="30"/>
        <v>1.000000999998</v>
      </c>
      <c r="F57">
        <f t="shared" si="30"/>
        <v>1.000000999998</v>
      </c>
      <c r="G57">
        <f t="shared" si="30"/>
        <v>1.000000999998</v>
      </c>
      <c r="H57">
        <f t="shared" si="30"/>
        <v>1.000000999998</v>
      </c>
      <c r="I57">
        <f t="shared" si="30"/>
        <v>1.000000999998</v>
      </c>
      <c r="J57">
        <f t="shared" si="30"/>
        <v>1.000000999998</v>
      </c>
      <c r="K57">
        <f t="shared" si="30"/>
        <v>1.000000999998</v>
      </c>
      <c r="L57">
        <f t="shared" si="30"/>
        <v>1.000000999998</v>
      </c>
      <c r="M57">
        <f t="shared" si="30"/>
        <v>1.000000999998</v>
      </c>
      <c r="N57">
        <f t="shared" si="30"/>
        <v>1.000000999998</v>
      </c>
      <c r="P57">
        <f aca="true" t="shared" si="31" ref="P57:Y57">(1+P59/P60)^P61*(1+P62/P63)^P64</f>
        <v>1.000000999998</v>
      </c>
      <c r="Q57">
        <f t="shared" si="31"/>
        <v>1.000000999998</v>
      </c>
      <c r="R57">
        <f t="shared" si="31"/>
        <v>1.000000999998</v>
      </c>
      <c r="S57">
        <f t="shared" si="31"/>
        <v>1.000000999998</v>
      </c>
      <c r="T57">
        <f t="shared" si="31"/>
        <v>1.000000999998</v>
      </c>
      <c r="U57">
        <f t="shared" si="31"/>
        <v>1.000000999998</v>
      </c>
      <c r="V57">
        <f t="shared" si="31"/>
        <v>1.000000999998</v>
      </c>
      <c r="W57">
        <f t="shared" si="31"/>
        <v>1.000000999998</v>
      </c>
      <c r="X57">
        <f t="shared" si="31"/>
        <v>1.000000999998</v>
      </c>
      <c r="Y57">
        <f t="shared" si="31"/>
        <v>1.000000999998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300</v>
      </c>
      <c r="E60" s="3">
        <v>300</v>
      </c>
      <c r="F60" s="3">
        <v>300</v>
      </c>
      <c r="G60" s="3">
        <v>300</v>
      </c>
      <c r="H60" s="3">
        <v>300</v>
      </c>
      <c r="I60" s="3">
        <v>300</v>
      </c>
      <c r="J60" s="3">
        <v>300</v>
      </c>
      <c r="K60" s="3">
        <v>300</v>
      </c>
      <c r="L60" s="3">
        <v>300</v>
      </c>
      <c r="M60" s="3">
        <v>300</v>
      </c>
      <c r="N60" s="3">
        <v>300</v>
      </c>
      <c r="O60" s="3">
        <v>300</v>
      </c>
      <c r="P60" s="3">
        <v>300</v>
      </c>
      <c r="Q60" s="3">
        <v>300</v>
      </c>
      <c r="R60" s="3">
        <v>300</v>
      </c>
      <c r="S60" s="3">
        <v>300</v>
      </c>
      <c r="T60" s="3">
        <v>300</v>
      </c>
      <c r="U60" s="3">
        <v>300</v>
      </c>
      <c r="V60" s="3">
        <v>300</v>
      </c>
      <c r="W60" s="3">
        <v>300</v>
      </c>
      <c r="X60" s="3">
        <v>300</v>
      </c>
      <c r="Y60" s="3">
        <v>300</v>
      </c>
    </row>
    <row r="61" spans="3:25" ht="12.75">
      <c r="C61" t="s">
        <v>36</v>
      </c>
      <c r="D61" s="3">
        <v>0.2</v>
      </c>
      <c r="E61" s="3">
        <v>0.2</v>
      </c>
      <c r="F61" s="3">
        <v>0.2</v>
      </c>
      <c r="G61" s="3">
        <v>0.2</v>
      </c>
      <c r="H61" s="3">
        <v>0.2</v>
      </c>
      <c r="I61" s="3">
        <v>0.2</v>
      </c>
      <c r="J61" s="3">
        <v>0.2</v>
      </c>
      <c r="K61" s="3">
        <v>0.2</v>
      </c>
      <c r="L61" s="3">
        <v>0.2</v>
      </c>
      <c r="M61" s="3">
        <v>0.2</v>
      </c>
      <c r="N61" s="3">
        <v>0.2</v>
      </c>
      <c r="O61" s="3">
        <v>0.2</v>
      </c>
      <c r="P61" s="3">
        <v>0.2</v>
      </c>
      <c r="Q61" s="3">
        <v>0.2</v>
      </c>
      <c r="R61" s="3">
        <v>0.2</v>
      </c>
      <c r="S61" s="3">
        <v>0.2</v>
      </c>
      <c r="T61" s="3">
        <v>0.2</v>
      </c>
      <c r="U61" s="3">
        <v>0.2</v>
      </c>
      <c r="V61" s="3">
        <v>0.2</v>
      </c>
      <c r="W61" s="3">
        <v>0.2</v>
      </c>
      <c r="X61" s="3">
        <v>0.2</v>
      </c>
      <c r="Y61" s="3">
        <v>0.2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>
        <v>4</v>
      </c>
      <c r="E63">
        <v>4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>
        <v>4</v>
      </c>
    </row>
    <row r="64" spans="3:25" ht="12.75">
      <c r="C64" t="s">
        <v>37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6" spans="3:28" ht="12.75"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2.75">
      <c r="B67" s="3"/>
    </row>
    <row r="68" ht="12.75">
      <c r="B68" s="3"/>
    </row>
    <row r="69" spans="2:25" ht="12.7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>
      <c r="B70" s="3"/>
    </row>
    <row r="72" spans="3:28" ht="12.75">
      <c r="C72" s="4" t="s">
        <v>10</v>
      </c>
      <c r="D72" s="6">
        <f aca="true" t="shared" si="36" ref="D72:N72">D73*D74/D76</f>
        <v>6.309573444801934E-15</v>
      </c>
      <c r="E72" s="6">
        <f t="shared" si="36"/>
        <v>6.309573444801934E-15</v>
      </c>
      <c r="F72" s="6">
        <f t="shared" si="36"/>
        <v>6.309573444801934E-15</v>
      </c>
      <c r="G72" s="6">
        <f t="shared" si="36"/>
        <v>6.309573444801934E-15</v>
      </c>
      <c r="H72" s="6">
        <f t="shared" si="36"/>
        <v>6.309573444801934E-15</v>
      </c>
      <c r="I72" s="6">
        <f t="shared" si="36"/>
        <v>6.309573444801934E-15</v>
      </c>
      <c r="J72" s="6">
        <f t="shared" si="36"/>
        <v>6.309573444801934E-15</v>
      </c>
      <c r="K72" s="6">
        <f t="shared" si="36"/>
        <v>6.309573444801934E-15</v>
      </c>
      <c r="L72" s="6">
        <f t="shared" si="36"/>
        <v>6.309573444801934E-15</v>
      </c>
      <c r="M72" s="6">
        <f t="shared" si="36"/>
        <v>6.309573444801934E-15</v>
      </c>
      <c r="N72" s="6">
        <f t="shared" si="36"/>
        <v>6.309573444801934E-15</v>
      </c>
      <c r="O72" s="6"/>
      <c r="P72" s="6">
        <f aca="true" t="shared" si="37" ref="P72:Y72">P73*P74/P76</f>
        <v>6.309573444801934E-15</v>
      </c>
      <c r="Q72" s="6">
        <f t="shared" si="37"/>
        <v>6.309573444801934E-15</v>
      </c>
      <c r="R72" s="6">
        <f t="shared" si="37"/>
        <v>6.309573444801934E-15</v>
      </c>
      <c r="S72" s="6">
        <f t="shared" si="37"/>
        <v>6.309573444801934E-15</v>
      </c>
      <c r="T72" s="6">
        <f t="shared" si="37"/>
        <v>6.309573444801934E-15</v>
      </c>
      <c r="U72" s="6">
        <f t="shared" si="37"/>
        <v>6.309573444801934E-15</v>
      </c>
      <c r="V72" s="6">
        <f t="shared" si="37"/>
        <v>6.309573444801934E-15</v>
      </c>
      <c r="W72" s="6">
        <f t="shared" si="37"/>
        <v>6.309573444801934E-15</v>
      </c>
      <c r="X72" s="6">
        <f t="shared" si="37"/>
        <v>6.309573444801934E-15</v>
      </c>
      <c r="Y72" s="6">
        <f t="shared" si="37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38" ref="D73:N73">10^-D27</f>
        <v>1E-13</v>
      </c>
      <c r="E73">
        <f t="shared" si="38"/>
        <v>1E-13</v>
      </c>
      <c r="F73">
        <f t="shared" si="38"/>
        <v>1E-13</v>
      </c>
      <c r="G73">
        <f t="shared" si="38"/>
        <v>1E-13</v>
      </c>
      <c r="H73">
        <f t="shared" si="38"/>
        <v>1E-13</v>
      </c>
      <c r="I73">
        <f t="shared" si="38"/>
        <v>1E-13</v>
      </c>
      <c r="J73">
        <f t="shared" si="38"/>
        <v>1E-13</v>
      </c>
      <c r="K73">
        <f t="shared" si="38"/>
        <v>1E-13</v>
      </c>
      <c r="L73">
        <f t="shared" si="38"/>
        <v>1E-13</v>
      </c>
      <c r="M73">
        <f t="shared" si="38"/>
        <v>1E-13</v>
      </c>
      <c r="N73">
        <f t="shared" si="38"/>
        <v>1E-13</v>
      </c>
      <c r="P73">
        <f aca="true" t="shared" si="39" ref="P73:Y73">10^-P27</f>
        <v>1E-13</v>
      </c>
      <c r="Q73">
        <f t="shared" si="39"/>
        <v>1E-13</v>
      </c>
      <c r="R73">
        <f t="shared" si="39"/>
        <v>1E-13</v>
      </c>
      <c r="S73">
        <f t="shared" si="39"/>
        <v>1E-13</v>
      </c>
      <c r="T73">
        <f t="shared" si="39"/>
        <v>1E-13</v>
      </c>
      <c r="U73">
        <f t="shared" si="39"/>
        <v>1E-13</v>
      </c>
      <c r="V73">
        <f t="shared" si="39"/>
        <v>1E-13</v>
      </c>
      <c r="W73">
        <f t="shared" si="39"/>
        <v>1E-13</v>
      </c>
      <c r="X73">
        <f t="shared" si="39"/>
        <v>1E-13</v>
      </c>
      <c r="Y73">
        <f t="shared" si="39"/>
        <v>1E-13</v>
      </c>
    </row>
    <row r="74" spans="2:25" ht="12.75">
      <c r="B74" s="4" t="s">
        <v>39</v>
      </c>
      <c r="D74">
        <f aca="true" t="shared" si="40" ref="D74:N74">D36^0.6</f>
        <v>0.06309573444801934</v>
      </c>
      <c r="E74">
        <f t="shared" si="40"/>
        <v>0.06309573444801934</v>
      </c>
      <c r="F74">
        <f t="shared" si="40"/>
        <v>0.06309573444801934</v>
      </c>
      <c r="G74">
        <f t="shared" si="40"/>
        <v>0.06309573444801934</v>
      </c>
      <c r="H74">
        <f t="shared" si="40"/>
        <v>0.06309573444801934</v>
      </c>
      <c r="I74">
        <f t="shared" si="40"/>
        <v>0.06309573444801934</v>
      </c>
      <c r="J74">
        <f t="shared" si="40"/>
        <v>0.06309573444801934</v>
      </c>
      <c r="K74">
        <f t="shared" si="40"/>
        <v>0.06309573444801934</v>
      </c>
      <c r="L74">
        <f t="shared" si="40"/>
        <v>0.06309573444801934</v>
      </c>
      <c r="M74">
        <f t="shared" si="40"/>
        <v>0.06309573444801934</v>
      </c>
      <c r="N74">
        <f t="shared" si="40"/>
        <v>0.06309573444801934</v>
      </c>
      <c r="P74">
        <f aca="true" t="shared" si="41" ref="P74:Y74">P36^0.6</f>
        <v>0.06309573444801934</v>
      </c>
      <c r="Q74">
        <f t="shared" si="41"/>
        <v>0.06309573444801934</v>
      </c>
      <c r="R74">
        <f t="shared" si="41"/>
        <v>0.06309573444801934</v>
      </c>
      <c r="S74">
        <f t="shared" si="41"/>
        <v>0.06309573444801934</v>
      </c>
      <c r="T74">
        <f t="shared" si="41"/>
        <v>0.06309573444801934</v>
      </c>
      <c r="U74">
        <f t="shared" si="41"/>
        <v>0.06309573444801934</v>
      </c>
      <c r="V74">
        <f t="shared" si="41"/>
        <v>0.06309573444801934</v>
      </c>
      <c r="W74">
        <f t="shared" si="41"/>
        <v>0.06309573444801934</v>
      </c>
      <c r="X74">
        <f t="shared" si="41"/>
        <v>0.06309573444801934</v>
      </c>
      <c r="Y74">
        <f t="shared" si="41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2" ref="D77:N77">D35</f>
        <v>4.83</v>
      </c>
      <c r="E77">
        <f t="shared" si="42"/>
        <v>6.01</v>
      </c>
      <c r="F77">
        <f t="shared" si="42"/>
        <v>6.31</v>
      </c>
      <c r="G77">
        <f t="shared" si="42"/>
        <v>6.49</v>
      </c>
      <c r="H77">
        <f t="shared" si="42"/>
        <v>6.7</v>
      </c>
      <c r="I77">
        <f t="shared" si="42"/>
        <v>6.87</v>
      </c>
      <c r="J77">
        <f t="shared" si="42"/>
        <v>7</v>
      </c>
      <c r="K77">
        <f t="shared" si="42"/>
        <v>7.16</v>
      </c>
      <c r="L77">
        <f t="shared" si="42"/>
        <v>7.23</v>
      </c>
      <c r="M77">
        <f t="shared" si="42"/>
        <v>7.29</v>
      </c>
      <c r="N77">
        <f t="shared" si="42"/>
        <v>7.32</v>
      </c>
      <c r="P77">
        <f aca="true" t="shared" si="43" ref="P77:Y77">P35</f>
        <v>4.93</v>
      </c>
      <c r="Q77">
        <f t="shared" si="43"/>
        <v>6.2</v>
      </c>
      <c r="R77">
        <f t="shared" si="43"/>
        <v>6.47</v>
      </c>
      <c r="S77">
        <f t="shared" si="43"/>
        <v>6.64</v>
      </c>
      <c r="T77">
        <f t="shared" si="43"/>
        <v>6.84</v>
      </c>
      <c r="U77">
        <f t="shared" si="43"/>
        <v>6.99</v>
      </c>
      <c r="V77">
        <f t="shared" si="43"/>
        <v>7.12</v>
      </c>
      <c r="W77">
        <f t="shared" si="43"/>
        <v>7.28</v>
      </c>
      <c r="X77">
        <f t="shared" si="43"/>
        <v>7.3</v>
      </c>
      <c r="Y77">
        <f t="shared" si="43"/>
        <v>7.31</v>
      </c>
    </row>
    <row r="78" spans="1:28" ht="12.75">
      <c r="A78" s="6" t="s">
        <v>40</v>
      </c>
      <c r="C78" t="s">
        <v>41</v>
      </c>
      <c r="D78" s="8">
        <f aca="true" t="shared" si="44" ref="D78:N78">SUM(D39,D53,D66,D72)</f>
        <v>2.875022846857734E-14</v>
      </c>
      <c r="E78" s="8">
        <f t="shared" si="44"/>
        <v>2.314250049410431E-14</v>
      </c>
      <c r="F78" s="8">
        <f t="shared" si="44"/>
        <v>2.2765225687511886E-14</v>
      </c>
      <c r="G78" s="8">
        <f t="shared" si="44"/>
        <v>2.2612430954997068E-14</v>
      </c>
      <c r="H78" s="8">
        <f t="shared" si="44"/>
        <v>2.248208296108223E-14</v>
      </c>
      <c r="I78" s="8">
        <f t="shared" si="44"/>
        <v>2.2404526034250978E-14</v>
      </c>
      <c r="J78" s="8">
        <f t="shared" si="44"/>
        <v>2.2358015485326092E-14</v>
      </c>
      <c r="K78" s="8">
        <f t="shared" si="44"/>
        <v>2.231265925676513E-14</v>
      </c>
      <c r="L78" s="8">
        <f t="shared" si="44"/>
        <v>2.2296210145335967E-14</v>
      </c>
      <c r="M78" s="8">
        <f t="shared" si="44"/>
        <v>2.2283515089399412E-14</v>
      </c>
      <c r="N78" s="8">
        <f t="shared" si="44"/>
        <v>2.227761337908927E-14</v>
      </c>
      <c r="O78" s="8"/>
      <c r="P78" s="8">
        <f aca="true" t="shared" si="45" ref="P78:Y78">SUM(P39,P53,P66,P72)</f>
        <v>5.0968908292950335E-14</v>
      </c>
      <c r="Q78" s="8">
        <f t="shared" si="45"/>
        <v>2.5878545823263974E-14</v>
      </c>
      <c r="R78" s="8">
        <f t="shared" si="45"/>
        <v>2.4565896165222903E-14</v>
      </c>
      <c r="S78" s="8">
        <f t="shared" si="45"/>
        <v>2.3988903807715037E-14</v>
      </c>
      <c r="T78" s="8">
        <f t="shared" si="45"/>
        <v>2.3484507097513224E-14</v>
      </c>
      <c r="U78" s="8">
        <f t="shared" si="45"/>
        <v>2.3199725426324115E-14</v>
      </c>
      <c r="V78" s="8">
        <f t="shared" si="45"/>
        <v>2.300289101013862E-14</v>
      </c>
      <c r="W78" s="8">
        <f t="shared" si="45"/>
        <v>2.2810941721739767E-14</v>
      </c>
      <c r="X78" s="8">
        <f t="shared" si="45"/>
        <v>2.2790244454786138E-14</v>
      </c>
      <c r="Y78" s="8">
        <f t="shared" si="45"/>
        <v>2.278014335051405E-14</v>
      </c>
      <c r="Z78" s="8"/>
      <c r="AA78" s="8"/>
      <c r="AB78" s="8"/>
    </row>
    <row r="79" spans="3:28" ht="12.75">
      <c r="C79" t="s">
        <v>42</v>
      </c>
      <c r="D79" s="8">
        <f aca="true" t="shared" si="46" ref="D79:N79">D78*10^9</f>
        <v>2.875022846857734E-05</v>
      </c>
      <c r="E79" s="8">
        <f t="shared" si="46"/>
        <v>2.314250049410431E-05</v>
      </c>
      <c r="F79" s="8">
        <f t="shared" si="46"/>
        <v>2.2765225687511885E-05</v>
      </c>
      <c r="G79" s="8">
        <f t="shared" si="46"/>
        <v>2.2612430954997067E-05</v>
      </c>
      <c r="H79" s="8">
        <f t="shared" si="46"/>
        <v>2.2482082961082227E-05</v>
      </c>
      <c r="I79" s="8">
        <f t="shared" si="46"/>
        <v>2.2404526034250976E-05</v>
      </c>
      <c r="J79" s="8">
        <f t="shared" si="46"/>
        <v>2.2358015485326094E-05</v>
      </c>
      <c r="K79" s="8">
        <f t="shared" si="46"/>
        <v>2.231265925676513E-05</v>
      </c>
      <c r="L79" s="8">
        <f t="shared" si="46"/>
        <v>2.2296210145335965E-05</v>
      </c>
      <c r="M79" s="8">
        <f t="shared" si="46"/>
        <v>2.2283515089399413E-05</v>
      </c>
      <c r="N79" s="8">
        <f t="shared" si="46"/>
        <v>2.227761337908927E-05</v>
      </c>
      <c r="O79" s="8"/>
      <c r="P79" s="8">
        <f aca="true" t="shared" si="47" ref="P79:Y79">P78*10^9</f>
        <v>5.096890829295034E-05</v>
      </c>
      <c r="Q79" s="8">
        <f t="shared" si="47"/>
        <v>2.5878545823263976E-05</v>
      </c>
      <c r="R79" s="8">
        <f t="shared" si="47"/>
        <v>2.4565896165222904E-05</v>
      </c>
      <c r="S79" s="8">
        <f t="shared" si="47"/>
        <v>2.3988903807715038E-05</v>
      </c>
      <c r="T79" s="8">
        <f t="shared" si="47"/>
        <v>2.3484507097513226E-05</v>
      </c>
      <c r="U79" s="8">
        <f t="shared" si="47"/>
        <v>2.3199725426324116E-05</v>
      </c>
      <c r="V79" s="8">
        <f t="shared" si="47"/>
        <v>2.300289101013862E-05</v>
      </c>
      <c r="W79" s="8">
        <f t="shared" si="47"/>
        <v>2.2810941721739767E-05</v>
      </c>
      <c r="X79" s="8">
        <f t="shared" si="47"/>
        <v>2.2790244454786136E-05</v>
      </c>
      <c r="Y79" s="8">
        <f t="shared" si="47"/>
        <v>2.278014335051405E-05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48" ref="D82:I82">10^-12</f>
        <v>1E-12</v>
      </c>
      <c r="E82">
        <f t="shared" si="48"/>
        <v>1E-12</v>
      </c>
      <c r="F82">
        <f t="shared" si="48"/>
        <v>1E-12</v>
      </c>
      <c r="G82">
        <f t="shared" si="48"/>
        <v>1E-12</v>
      </c>
      <c r="H82">
        <f t="shared" si="48"/>
        <v>1E-12</v>
      </c>
      <c r="I82">
        <f t="shared" si="48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H1">
      <selection activeCell="K39" sqref="K39"/>
    </sheetView>
  </sheetViews>
  <sheetFormatPr defaultColWidth="9.140625" defaultRowHeight="12.75"/>
  <cols>
    <col min="3" max="3" width="10.00390625" style="0" bestFit="1" customWidth="1"/>
    <col min="10" max="10" width="13.140625" style="0" customWidth="1"/>
    <col min="11" max="11" width="17.8515625" style="0" customWidth="1"/>
    <col min="13" max="13" width="12.421875" style="0" bestFit="1" customWidth="1"/>
    <col min="18" max="18" width="11.421875" style="0" bestFit="1" customWidth="1"/>
    <col min="28" max="28" width="14.57421875" style="0" customWidth="1"/>
  </cols>
  <sheetData>
    <row r="1" spans="10:19" ht="12.75">
      <c r="J1" s="6" t="s">
        <v>77</v>
      </c>
      <c r="O1" s="6" t="s">
        <v>98</v>
      </c>
      <c r="S1" t="s">
        <v>99</v>
      </c>
    </row>
    <row r="3" spans="1:30" ht="63.75">
      <c r="A3" t="s">
        <v>62</v>
      </c>
      <c r="O3" t="s">
        <v>38</v>
      </c>
      <c r="P3" s="21" t="s">
        <v>96</v>
      </c>
      <c r="Q3" t="str">
        <f>O3</f>
        <v>pH</v>
      </c>
      <c r="R3" s="21" t="s">
        <v>97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89</v>
      </c>
      <c r="AB3" s="20" t="s">
        <v>90</v>
      </c>
      <c r="AC3" t="s">
        <v>89</v>
      </c>
      <c r="AD3" t="s">
        <v>91</v>
      </c>
    </row>
    <row r="4" spans="6:30" ht="15.75">
      <c r="F4" t="s">
        <v>66</v>
      </c>
      <c r="G4" t="s">
        <v>67</v>
      </c>
      <c r="J4" t="s">
        <v>78</v>
      </c>
      <c r="K4" t="s">
        <v>79</v>
      </c>
      <c r="M4" t="s">
        <v>80</v>
      </c>
      <c r="S4">
        <v>0.0009999999999999998</v>
      </c>
      <c r="T4">
        <v>0.01</v>
      </c>
      <c r="X4" t="s">
        <v>92</v>
      </c>
      <c r="Y4" t="s">
        <v>93</v>
      </c>
      <c r="AD4" t="s">
        <v>94</v>
      </c>
    </row>
    <row r="5" spans="1:30" ht="12.75">
      <c r="A5" t="s">
        <v>43</v>
      </c>
      <c r="B5" t="s">
        <v>63</v>
      </c>
      <c r="C5" t="s">
        <v>75</v>
      </c>
      <c r="D5" t="s">
        <v>64</v>
      </c>
      <c r="E5" t="s">
        <v>38</v>
      </c>
      <c r="F5" t="s">
        <v>65</v>
      </c>
      <c r="G5" t="s">
        <v>65</v>
      </c>
      <c r="L5" t="str">
        <f aca="true" t="shared" si="0" ref="L5:L14">E5</f>
        <v>pH</v>
      </c>
      <c r="S5">
        <v>1</v>
      </c>
      <c r="T5">
        <v>4</v>
      </c>
      <c r="X5">
        <v>0.8</v>
      </c>
      <c r="Y5">
        <v>0.99999</v>
      </c>
      <c r="AD5" t="s">
        <v>95</v>
      </c>
    </row>
    <row r="6" spans="1:30" ht="12.75">
      <c r="A6">
        <v>8</v>
      </c>
      <c r="B6">
        <v>0.02</v>
      </c>
      <c r="C6">
        <f>B6/40/1000</f>
        <v>5E-07</v>
      </c>
      <c r="D6">
        <v>35.63</v>
      </c>
      <c r="E6">
        <v>4.83</v>
      </c>
      <c r="F6">
        <v>-8.54</v>
      </c>
      <c r="G6">
        <f aca="true" t="shared" si="1" ref="G6:G13">0.05+F6</f>
        <v>-8.489999999999998</v>
      </c>
      <c r="J6">
        <f aca="true" t="shared" si="2" ref="J6:J14">C6</f>
        <v>5E-07</v>
      </c>
      <c r="K6">
        <f>10^-6.9-10^-1.5*J6^2</f>
        <v>1.2589253327372235E-07</v>
      </c>
      <c r="L6">
        <f t="shared" si="0"/>
        <v>4.83</v>
      </c>
      <c r="M6">
        <f>K6*1000</f>
        <v>0.00012589253327372236</v>
      </c>
      <c r="O6">
        <v>6</v>
      </c>
      <c r="P6">
        <f>AB6*10^6</f>
        <v>0.00017000641109817406</v>
      </c>
      <c r="Q6">
        <f aca="true" t="shared" si="3" ref="Q6:Q38">O6</f>
        <v>6</v>
      </c>
      <c r="R6">
        <f>AD6*10^6</f>
        <v>3.4663961706211593E-09</v>
      </c>
      <c r="S6">
        <v>0.00014125375446227535</v>
      </c>
      <c r="T6">
        <v>0.14125375446227537</v>
      </c>
      <c r="U6">
        <v>0.0004574881274135933</v>
      </c>
      <c r="V6">
        <v>6.60693448007596E-09</v>
      </c>
      <c r="W6">
        <v>7.062687723113768E-05</v>
      </c>
      <c r="X6">
        <v>5.285547584060769E-09</v>
      </c>
      <c r="Y6">
        <v>5.6501501784910145E-05</v>
      </c>
      <c r="AA6">
        <v>0.00032565584662347185</v>
      </c>
      <c r="AB6">
        <v>1.7000641109817405E-10</v>
      </c>
      <c r="AC6">
        <v>0.00032565584662347185</v>
      </c>
      <c r="AD6">
        <v>3.4663961706211593E-15</v>
      </c>
    </row>
    <row r="7" spans="1:30" ht="12.75">
      <c r="A7">
        <v>8</v>
      </c>
      <c r="B7">
        <v>4.03</v>
      </c>
      <c r="C7">
        <f aca="true" t="shared" si="4" ref="C7:C32">B7/40/1000</f>
        <v>0.00010075000000000001</v>
      </c>
      <c r="D7">
        <v>47.22</v>
      </c>
      <c r="E7">
        <v>6.01</v>
      </c>
      <c r="F7">
        <v>-3.89</v>
      </c>
      <c r="G7">
        <f t="shared" si="1"/>
        <v>-3.8400000000000003</v>
      </c>
      <c r="H7" t="s">
        <v>68</v>
      </c>
      <c r="J7">
        <f t="shared" si="2"/>
        <v>0.00010075000000000001</v>
      </c>
      <c r="K7">
        <f aca="true" t="shared" si="5" ref="K7:K32">10^-6.9-10^-1.5*J7^2</f>
        <v>1.2557155220909757E-07</v>
      </c>
      <c r="L7">
        <f t="shared" si="0"/>
        <v>6.01</v>
      </c>
      <c r="M7">
        <f aca="true" t="shared" si="6" ref="M7:M31">K7*1000</f>
        <v>0.00012557155220909756</v>
      </c>
      <c r="O7">
        <v>6.1</v>
      </c>
      <c r="P7">
        <f aca="true" t="shared" si="7" ref="P7:P38">AB7*10^6</f>
        <v>0.00015179270946898656</v>
      </c>
      <c r="Q7">
        <f t="shared" si="3"/>
        <v>6.1</v>
      </c>
      <c r="R7">
        <f aca="true" t="shared" si="8" ref="R7:R38">AD7*10^6</f>
        <v>3.3496089364880478E-09</v>
      </c>
      <c r="S7">
        <v>0.00017782794100389203</v>
      </c>
      <c r="T7">
        <v>0.17782794100389201</v>
      </c>
      <c r="U7">
        <v>0.0004940661783062104</v>
      </c>
      <c r="V7">
        <v>1.0471285480508974E-08</v>
      </c>
      <c r="W7">
        <v>8.891397050194601E-05</v>
      </c>
      <c r="X7">
        <v>8.37702838440718E-09</v>
      </c>
      <c r="Y7">
        <v>7.113117640155681E-05</v>
      </c>
      <c r="Z7">
        <v>5.958619011933328E-13</v>
      </c>
      <c r="AA7">
        <v>0.00032809701627697343</v>
      </c>
      <c r="AB7">
        <v>1.5179270946898655E-10</v>
      </c>
      <c r="AC7">
        <v>0.00032809701627697343</v>
      </c>
      <c r="AD7">
        <v>3.349608936488048E-15</v>
      </c>
    </row>
    <row r="8" spans="1:30" ht="12.75">
      <c r="A8">
        <v>8</v>
      </c>
      <c r="B8">
        <v>8.04</v>
      </c>
      <c r="C8">
        <f t="shared" si="4"/>
        <v>0.00020099999999999998</v>
      </c>
      <c r="D8">
        <v>59.42</v>
      </c>
      <c r="E8">
        <v>6.31</v>
      </c>
      <c r="F8">
        <v>-3.01</v>
      </c>
      <c r="G8">
        <f t="shared" si="1"/>
        <v>-2.96</v>
      </c>
      <c r="H8" t="s">
        <v>69</v>
      </c>
      <c r="J8">
        <f t="shared" si="2"/>
        <v>0.00020099999999999998</v>
      </c>
      <c r="K8">
        <f t="shared" si="5"/>
        <v>1.2461494938193188E-07</v>
      </c>
      <c r="L8">
        <f t="shared" si="0"/>
        <v>6.31</v>
      </c>
      <c r="M8">
        <f t="shared" si="6"/>
        <v>0.00012461494938193187</v>
      </c>
      <c r="O8">
        <v>6.2</v>
      </c>
      <c r="P8">
        <f t="shared" si="7"/>
        <v>0.0001373752480453474</v>
      </c>
      <c r="Q8">
        <f t="shared" si="3"/>
        <v>6.2</v>
      </c>
      <c r="R8">
        <f t="shared" si="8"/>
        <v>3.2569940496168226E-09</v>
      </c>
      <c r="S8">
        <v>0.0002238721138568334</v>
      </c>
      <c r="T8">
        <v>0.2238721138568334</v>
      </c>
      <c r="U8">
        <v>0.0005401164757427456</v>
      </c>
      <c r="V8">
        <v>1.659586907437554E-08</v>
      </c>
      <c r="W8">
        <v>0.0001119360569284167</v>
      </c>
      <c r="X8">
        <v>1.3276695259500434E-08</v>
      </c>
      <c r="Y8">
        <v>8.954884554273337E-05</v>
      </c>
      <c r="Z8">
        <v>1.1889005535109203E-12</v>
      </c>
      <c r="AA8">
        <v>0.00033117026678826703</v>
      </c>
      <c r="AB8">
        <v>1.373752480453474E-10</v>
      </c>
      <c r="AC8">
        <v>0.00033117026678826703</v>
      </c>
      <c r="AD8">
        <v>3.256994049616823E-15</v>
      </c>
    </row>
    <row r="9" spans="1:30" ht="12.75">
      <c r="A9">
        <v>8</v>
      </c>
      <c r="B9">
        <v>12.04</v>
      </c>
      <c r="C9">
        <f t="shared" si="4"/>
        <v>0.000301</v>
      </c>
      <c r="D9">
        <v>71.63</v>
      </c>
      <c r="E9">
        <v>6.49</v>
      </c>
      <c r="F9">
        <v>-2.49</v>
      </c>
      <c r="G9">
        <f t="shared" si="1"/>
        <v>-2.4400000000000004</v>
      </c>
      <c r="H9" t="s">
        <v>70</v>
      </c>
      <c r="J9">
        <f t="shared" si="2"/>
        <v>0.000301</v>
      </c>
      <c r="K9">
        <f t="shared" si="5"/>
        <v>1.2302748599652735E-07</v>
      </c>
      <c r="L9">
        <f t="shared" si="0"/>
        <v>6.49</v>
      </c>
      <c r="M9">
        <f t="shared" si="6"/>
        <v>0.00012302748599652734</v>
      </c>
      <c r="O9">
        <v>6.3</v>
      </c>
      <c r="P9">
        <f t="shared" si="7"/>
        <v>0.00012598135027450883</v>
      </c>
      <c r="Q9">
        <f t="shared" si="3"/>
        <v>6.3</v>
      </c>
      <c r="R9">
        <f t="shared" si="8"/>
        <v>3.1861543524678933E-09</v>
      </c>
      <c r="S9">
        <v>0.0002818382931264449</v>
      </c>
      <c r="T9">
        <v>0.2818382931264449</v>
      </c>
      <c r="U9">
        <v>0.0005980923618232017</v>
      </c>
      <c r="V9">
        <v>2.6302679918953665E-08</v>
      </c>
      <c r="W9">
        <v>0.00014091914656322245</v>
      </c>
      <c r="X9">
        <v>2.1042143935162934E-08</v>
      </c>
      <c r="Y9">
        <v>0.00011273531725057796</v>
      </c>
      <c r="Z9">
        <v>2.372167685269821E-12</v>
      </c>
      <c r="AA9">
        <v>0.0003350392599537444</v>
      </c>
      <c r="AB9">
        <v>1.2598135027450883E-10</v>
      </c>
      <c r="AC9">
        <v>0.0003350392599537444</v>
      </c>
      <c r="AD9">
        <v>3.1861543524678933E-15</v>
      </c>
    </row>
    <row r="10" spans="1:30" ht="12.75">
      <c r="A10">
        <v>8</v>
      </c>
      <c r="B10">
        <v>20.06</v>
      </c>
      <c r="C10">
        <f t="shared" si="4"/>
        <v>0.0005015</v>
      </c>
      <c r="D10">
        <v>96.03</v>
      </c>
      <c r="E10">
        <v>6.7</v>
      </c>
      <c r="F10">
        <v>-1.85</v>
      </c>
      <c r="G10">
        <f t="shared" si="1"/>
        <v>-1.8</v>
      </c>
      <c r="J10">
        <f t="shared" si="2"/>
        <v>0.0005015</v>
      </c>
      <c r="K10">
        <f t="shared" si="5"/>
        <v>1.1793934171284568E-07</v>
      </c>
      <c r="L10">
        <f t="shared" si="0"/>
        <v>6.7</v>
      </c>
      <c r="M10">
        <f t="shared" si="6"/>
        <v>0.00011793934171284568</v>
      </c>
      <c r="O10">
        <v>6.4</v>
      </c>
      <c r="P10">
        <f t="shared" si="7"/>
        <v>0.0001169944844285232</v>
      </c>
      <c r="Q10">
        <f t="shared" si="3"/>
        <v>6.4</v>
      </c>
      <c r="R10">
        <f t="shared" si="8"/>
        <v>3.1354303851073405E-09</v>
      </c>
      <c r="S10">
        <v>0.00035481338923357424</v>
      </c>
      <c r="T10">
        <v>0.35481338923357425</v>
      </c>
      <c r="U10">
        <v>0.0006710828421887591</v>
      </c>
      <c r="V10">
        <v>4.1686938347033225E-08</v>
      </c>
      <c r="W10">
        <v>0.00017740669461678712</v>
      </c>
      <c r="X10">
        <v>3.334955067762658E-08</v>
      </c>
      <c r="Y10">
        <v>0.0001419253556934297</v>
      </c>
      <c r="Z10">
        <v>4.7330947724840024E-12</v>
      </c>
      <c r="AA10">
        <v>0.0003399100337678211</v>
      </c>
      <c r="AB10">
        <v>1.169944844285232E-10</v>
      </c>
      <c r="AC10">
        <v>0.0003399100337678211</v>
      </c>
      <c r="AD10">
        <v>3.1354303851073404E-15</v>
      </c>
    </row>
    <row r="11" spans="1:30" ht="12.75">
      <c r="A11">
        <v>8</v>
      </c>
      <c r="B11">
        <v>30.08</v>
      </c>
      <c r="C11">
        <f t="shared" si="4"/>
        <v>0.000752</v>
      </c>
      <c r="D11">
        <v>126.54</v>
      </c>
      <c r="E11">
        <v>6.87</v>
      </c>
      <c r="F11">
        <v>-1.35</v>
      </c>
      <c r="G11">
        <f t="shared" si="1"/>
        <v>-1.3</v>
      </c>
      <c r="J11">
        <f t="shared" si="2"/>
        <v>0.000752</v>
      </c>
      <c r="K11">
        <f t="shared" si="5"/>
        <v>1.0800973452005793E-07</v>
      </c>
      <c r="L11">
        <f t="shared" si="0"/>
        <v>6.87</v>
      </c>
      <c r="M11">
        <f t="shared" si="6"/>
        <v>0.00010800973452005792</v>
      </c>
      <c r="O11">
        <v>6.5</v>
      </c>
      <c r="P11">
        <f t="shared" si="7"/>
        <v>0.00010991658315954912</v>
      </c>
      <c r="Q11">
        <f t="shared" si="3"/>
        <v>6.5</v>
      </c>
      <c r="R11">
        <f t="shared" si="8"/>
        <v>3.103868155384379E-09</v>
      </c>
      <c r="S11">
        <v>0.00044668359215096115</v>
      </c>
      <c r="T11">
        <v>0.44668359215096115</v>
      </c>
      <c r="U11">
        <v>0.0007629774275125998</v>
      </c>
      <c r="V11">
        <v>6.606934480075897E-08</v>
      </c>
      <c r="W11">
        <v>0.00022334179607548058</v>
      </c>
      <c r="X11">
        <v>5.285547584060718E-08</v>
      </c>
      <c r="Y11">
        <v>0.00017867343686038447</v>
      </c>
      <c r="Z11">
        <v>9.44376097405022E-12</v>
      </c>
      <c r="AA11">
        <v>0.0003460419746974643</v>
      </c>
      <c r="AB11">
        <v>1.0991658315954911E-10</v>
      </c>
      <c r="AC11">
        <v>0.0003460419746974643</v>
      </c>
      <c r="AD11">
        <v>3.103868155384379E-15</v>
      </c>
    </row>
    <row r="12" spans="1:30" ht="12.75">
      <c r="A12">
        <v>8</v>
      </c>
      <c r="B12">
        <v>40.1</v>
      </c>
      <c r="C12">
        <f t="shared" si="4"/>
        <v>0.0010025</v>
      </c>
      <c r="D12">
        <v>157.05</v>
      </c>
      <c r="E12">
        <v>7</v>
      </c>
      <c r="F12">
        <v>-0.99</v>
      </c>
      <c r="G12">
        <f t="shared" si="1"/>
        <v>-0.94</v>
      </c>
      <c r="J12">
        <f t="shared" si="2"/>
        <v>0.0010025</v>
      </c>
      <c r="K12">
        <f t="shared" si="5"/>
        <v>9.411145305237056E-08</v>
      </c>
      <c r="L12">
        <f t="shared" si="0"/>
        <v>7</v>
      </c>
      <c r="M12">
        <f t="shared" si="6"/>
        <v>9.411145305237056E-05</v>
      </c>
      <c r="O12">
        <v>6.6</v>
      </c>
      <c r="P12">
        <f t="shared" si="7"/>
        <v>0.00010433184680713891</v>
      </c>
      <c r="Q12">
        <f t="shared" si="3"/>
        <v>6.6</v>
      </c>
      <c r="R12">
        <f t="shared" si="8"/>
        <v>3.0912100289568657E-09</v>
      </c>
      <c r="S12">
        <v>0.0005623413251903466</v>
      </c>
      <c r="T12">
        <v>0.5623413251903466</v>
      </c>
      <c r="U12">
        <v>0.0008786738040619895</v>
      </c>
      <c r="V12">
        <v>1.0471285480508874E-07</v>
      </c>
      <c r="W12">
        <v>0.0002811706625951733</v>
      </c>
      <c r="X12">
        <v>8.3770283844071E-08</v>
      </c>
      <c r="Y12">
        <v>0.00022493653007613865</v>
      </c>
      <c r="Z12">
        <v>1.8842770212170094E-11</v>
      </c>
      <c r="AA12">
        <v>0.00035376163095741405</v>
      </c>
      <c r="AB12">
        <v>1.0433184680713891E-10</v>
      </c>
      <c r="AC12">
        <v>0.00035376163095741405</v>
      </c>
      <c r="AD12">
        <v>3.091210028956866E-15</v>
      </c>
    </row>
    <row r="13" spans="1:30" ht="12.75">
      <c r="A13">
        <v>8</v>
      </c>
      <c r="B13">
        <v>60.14</v>
      </c>
      <c r="C13">
        <f t="shared" si="4"/>
        <v>0.0015035</v>
      </c>
      <c r="D13">
        <v>218.07</v>
      </c>
      <c r="E13">
        <v>7.16</v>
      </c>
      <c r="F13">
        <v>-0.5</v>
      </c>
      <c r="G13">
        <f t="shared" si="1"/>
        <v>-0.45</v>
      </c>
      <c r="J13">
        <f t="shared" si="2"/>
        <v>0.0015035</v>
      </c>
      <c r="K13">
        <f t="shared" si="5"/>
        <v>5.440886729229694E-08</v>
      </c>
      <c r="L13">
        <f t="shared" si="0"/>
        <v>7.16</v>
      </c>
      <c r="M13">
        <f t="shared" si="6"/>
        <v>5.440886729229694E-05</v>
      </c>
      <c r="O13">
        <v>6.7</v>
      </c>
      <c r="P13">
        <f t="shared" si="7"/>
        <v>9.986530080905153E-05</v>
      </c>
      <c r="Q13">
        <f t="shared" si="3"/>
        <v>6.7</v>
      </c>
      <c r="R13">
        <f t="shared" si="8"/>
        <v>3.0979079506775232E-09</v>
      </c>
      <c r="S13">
        <v>0.0007079457843841341</v>
      </c>
      <c r="T13">
        <v>0.7079457843841341</v>
      </c>
      <c r="U13">
        <v>0.0010243395090917156</v>
      </c>
      <c r="V13">
        <v>1.6595869074375414E-07</v>
      </c>
      <c r="W13">
        <v>0.00035397289219206706</v>
      </c>
      <c r="X13">
        <v>1.3276695259500332E-07</v>
      </c>
      <c r="Y13">
        <v>0.0002831783137536537</v>
      </c>
      <c r="Z13">
        <v>3.759624781938265E-11</v>
      </c>
      <c r="AA13">
        <v>0.00036348010239337797</v>
      </c>
      <c r="AB13">
        <v>9.986530080905153E-11</v>
      </c>
      <c r="AC13">
        <v>0.00036348010239337797</v>
      </c>
      <c r="AD13">
        <v>3.0979079506775233E-15</v>
      </c>
    </row>
    <row r="14" spans="1:30" ht="12.75">
      <c r="A14">
        <v>8</v>
      </c>
      <c r="B14">
        <v>70.16</v>
      </c>
      <c r="C14">
        <f t="shared" si="4"/>
        <v>0.001754</v>
      </c>
      <c r="D14">
        <v>247.97</v>
      </c>
      <c r="E14">
        <v>7.23</v>
      </c>
      <c r="F14">
        <v>-0.31</v>
      </c>
      <c r="G14">
        <f>0.05+F14</f>
        <v>-0.26</v>
      </c>
      <c r="J14">
        <f t="shared" si="2"/>
        <v>0.001754</v>
      </c>
      <c r="K14">
        <f t="shared" si="5"/>
        <v>2.860456299991073E-08</v>
      </c>
      <c r="L14">
        <f t="shared" si="0"/>
        <v>7.23</v>
      </c>
      <c r="M14">
        <f t="shared" si="6"/>
        <v>2.8604562999910732E-05</v>
      </c>
      <c r="O14">
        <v>6.8</v>
      </c>
      <c r="P14">
        <f t="shared" si="7"/>
        <v>9.612431892201676E-05</v>
      </c>
      <c r="Q14">
        <f t="shared" si="3"/>
        <v>6.8</v>
      </c>
      <c r="R14">
        <f t="shared" si="8"/>
        <v>3.125158438984254E-09</v>
      </c>
      <c r="S14">
        <v>0.0008912509381337398</v>
      </c>
      <c r="T14">
        <v>0.8912509381337398</v>
      </c>
      <c r="U14">
        <v>0.001207741730949767</v>
      </c>
      <c r="V14">
        <v>2.630267991895346E-07</v>
      </c>
      <c r="W14">
        <v>0.0004456254690668699</v>
      </c>
      <c r="X14">
        <v>2.104214393516277E-07</v>
      </c>
      <c r="Y14">
        <v>0.0003565003752534959</v>
      </c>
      <c r="Z14">
        <v>7.50143316522431E-11</v>
      </c>
      <c r="AA14">
        <v>0.0003757149330479103</v>
      </c>
      <c r="AB14">
        <v>9.612431892201675E-11</v>
      </c>
      <c r="AC14">
        <v>0.0003757149330479103</v>
      </c>
      <c r="AD14">
        <v>3.125158438984254E-15</v>
      </c>
    </row>
    <row r="15" spans="10:30" ht="12.75">
      <c r="J15">
        <v>0.00199526</v>
      </c>
      <c r="K15">
        <f t="shared" si="5"/>
        <v>2.9212915370487997E-13</v>
      </c>
      <c r="L15">
        <v>7.282</v>
      </c>
      <c r="M15">
        <f t="shared" si="6"/>
        <v>2.9212915370487997E-10</v>
      </c>
      <c r="O15">
        <v>6.9</v>
      </c>
      <c r="P15">
        <f t="shared" si="7"/>
        <v>9.260088092511874E-05</v>
      </c>
      <c r="Q15">
        <f t="shared" si="3"/>
        <v>6.9</v>
      </c>
      <c r="R15">
        <f t="shared" si="8"/>
        <v>3.1749589094517636E-09</v>
      </c>
      <c r="S15">
        <v>0.0011220184543019552</v>
      </c>
      <c r="T15">
        <v>1.1220184543019551</v>
      </c>
      <c r="U15">
        <v>0.0014386630897022634</v>
      </c>
      <c r="V15">
        <v>4.16869383470329E-07</v>
      </c>
      <c r="W15">
        <v>0.0005610092271509776</v>
      </c>
      <c r="X15">
        <v>3.334955067762632E-07</v>
      </c>
      <c r="Y15">
        <v>0.0004488073817207821</v>
      </c>
      <c r="Z15">
        <v>1.496731750711605E-10</v>
      </c>
      <c r="AA15">
        <v>0.00039111767226789886</v>
      </c>
      <c r="AB15">
        <v>9.260088092511874E-11</v>
      </c>
      <c r="AC15">
        <v>0.00039111767226789886</v>
      </c>
      <c r="AD15">
        <v>3.1749589094517634E-15</v>
      </c>
    </row>
    <row r="16" spans="1:30" ht="12.75">
      <c r="A16">
        <v>8</v>
      </c>
      <c r="B16">
        <v>80.18</v>
      </c>
      <c r="C16">
        <f>B16/40/1000</f>
        <v>0.0020045</v>
      </c>
      <c r="D16">
        <v>278.48</v>
      </c>
      <c r="E16">
        <v>7.29</v>
      </c>
      <c r="F16">
        <v>-0.15</v>
      </c>
      <c r="G16">
        <f>0.05+F16</f>
        <v>-0.09999999999999999</v>
      </c>
      <c r="J16">
        <f>C16</f>
        <v>0.0020045</v>
      </c>
      <c r="K16">
        <f t="shared" si="5"/>
        <v>-1.168415567375144E-09</v>
      </c>
      <c r="L16">
        <f>E16</f>
        <v>7.29</v>
      </c>
      <c r="M16">
        <f t="shared" si="6"/>
        <v>-1.168415567375144E-06</v>
      </c>
      <c r="O16">
        <v>7</v>
      </c>
      <c r="P16">
        <f t="shared" si="7"/>
        <v>8.849121589587591E-05</v>
      </c>
      <c r="Q16">
        <f t="shared" si="3"/>
        <v>7</v>
      </c>
      <c r="R16">
        <f t="shared" si="8"/>
        <v>3.250184949146064E-09</v>
      </c>
      <c r="S16">
        <v>0.0014125375446227427</v>
      </c>
      <c r="T16">
        <v>1.4125375446227426</v>
      </c>
      <c r="U16">
        <v>0.0017294260040875882</v>
      </c>
      <c r="V16">
        <v>6.606934480075846E-07</v>
      </c>
      <c r="W16">
        <v>0.0007062687723113713</v>
      </c>
      <c r="X16">
        <v>5.285547584060677E-07</v>
      </c>
      <c r="Y16">
        <v>0.0005650150178490971</v>
      </c>
      <c r="Z16">
        <v>2.986370423651624E-10</v>
      </c>
      <c r="AA16">
        <v>0.0004105085720831813</v>
      </c>
      <c r="AB16">
        <v>8.849121589587591E-11</v>
      </c>
      <c r="AC16">
        <v>0.0004105085720831813</v>
      </c>
      <c r="AD16">
        <v>3.250184949146064E-15</v>
      </c>
    </row>
    <row r="17" spans="1:30" ht="12.75">
      <c r="A17">
        <v>8</v>
      </c>
      <c r="B17">
        <v>86.19</v>
      </c>
      <c r="C17">
        <f>B17/40/1000</f>
        <v>0.00215475</v>
      </c>
      <c r="D17">
        <v>296.78</v>
      </c>
      <c r="E17">
        <v>7.32</v>
      </c>
      <c r="F17">
        <v>-0.06</v>
      </c>
      <c r="G17">
        <f>0.05+F17</f>
        <v>-0.009999999999999995</v>
      </c>
      <c r="J17">
        <v>0.0021</v>
      </c>
      <c r="L17">
        <f>E17</f>
        <v>7.32</v>
      </c>
      <c r="O17">
        <v>7.1</v>
      </c>
      <c r="P17">
        <f t="shared" si="7"/>
        <v>8.234711996970675E-05</v>
      </c>
      <c r="Q17">
        <f t="shared" si="3"/>
        <v>7.1</v>
      </c>
      <c r="R17">
        <f t="shared" si="8"/>
        <v>3.3546883068065917E-09</v>
      </c>
      <c r="S17">
        <v>0.0017782794100389078</v>
      </c>
      <c r="T17">
        <v>1.7782794100389079</v>
      </c>
      <c r="U17">
        <v>0.0020955543046037965</v>
      </c>
      <c r="V17">
        <v>1.0471285480508795E-06</v>
      </c>
      <c r="W17">
        <v>0.0008891397050194539</v>
      </c>
      <c r="X17">
        <v>8.377028384407036E-07</v>
      </c>
      <c r="Y17">
        <v>0.0007113117640155631</v>
      </c>
      <c r="Z17">
        <v>5.958587644401576E-10</v>
      </c>
      <c r="AA17">
        <v>0.0004349202686181967</v>
      </c>
      <c r="AB17">
        <v>8.234711996970676E-11</v>
      </c>
      <c r="AC17">
        <v>0.0004349202686181967</v>
      </c>
      <c r="AD17">
        <v>3.3546883068065917E-15</v>
      </c>
    </row>
    <row r="18" spans="15:30" ht="12.75">
      <c r="O18">
        <v>7.2</v>
      </c>
      <c r="P18">
        <f t="shared" si="7"/>
        <v>7.138852950797761E-05</v>
      </c>
      <c r="Q18">
        <f t="shared" si="3"/>
        <v>7.2</v>
      </c>
      <c r="R18">
        <f t="shared" si="8"/>
        <v>3.4934157751120375E-09</v>
      </c>
      <c r="S18">
        <v>0.0022387211385683187</v>
      </c>
      <c r="T18">
        <v>2.2387211385683186</v>
      </c>
      <c r="U18">
        <v>0.0025566084914925937</v>
      </c>
      <c r="V18">
        <v>1.6595869074375285E-06</v>
      </c>
      <c r="W18">
        <v>0.0011193605692841593</v>
      </c>
      <c r="X18">
        <v>1.327669525950023E-06</v>
      </c>
      <c r="Y18">
        <v>0.0008954884554273275</v>
      </c>
      <c r="Z18">
        <v>1.1888932994179517E-09</v>
      </c>
      <c r="AA18">
        <v>0.0004656527737311298</v>
      </c>
      <c r="AB18">
        <v>7.138852950797761E-11</v>
      </c>
      <c r="AC18">
        <v>0.0004656527737311298</v>
      </c>
      <c r="AD18">
        <v>3.4934157751120374E-15</v>
      </c>
    </row>
    <row r="19" spans="15:30" ht="12.75">
      <c r="O19">
        <v>7.3</v>
      </c>
      <c r="P19">
        <f t="shared" si="7"/>
        <v>5.0137770695238176E-05</v>
      </c>
      <c r="Q19">
        <f t="shared" si="3"/>
        <v>7.3</v>
      </c>
      <c r="R19">
        <f t="shared" si="8"/>
        <v>3.6725500429680426E-09</v>
      </c>
      <c r="S19">
        <v>0.002818382931264425</v>
      </c>
      <c r="T19">
        <v>2.818382931264425</v>
      </c>
      <c r="U19">
        <v>0.0031372409652731578</v>
      </c>
      <c r="V19">
        <v>2.630267991895326E-06</v>
      </c>
      <c r="W19">
        <v>0.0014091914656322124</v>
      </c>
      <c r="X19">
        <v>2.104214393516261E-06</v>
      </c>
      <c r="Y19">
        <v>0.00112735317250577</v>
      </c>
      <c r="Z19">
        <v>2.372150034833707E-09</v>
      </c>
      <c r="AA19">
        <v>0.0005043427053858989</v>
      </c>
      <c r="AB19">
        <v>5.0137770695238176E-11</v>
      </c>
      <c r="AC19">
        <v>0.0005043427053858989</v>
      </c>
      <c r="AD19">
        <v>3.672550042968043E-15</v>
      </c>
    </row>
    <row r="20" spans="15:30" ht="12.75">
      <c r="O20">
        <v>7.4</v>
      </c>
      <c r="P20">
        <f t="shared" si="7"/>
        <v>0</v>
      </c>
      <c r="Q20">
        <f t="shared" si="3"/>
        <v>7.4</v>
      </c>
      <c r="R20">
        <f t="shared" si="8"/>
        <v>3.899675168936366E-09</v>
      </c>
      <c r="S20">
        <v>0.0035481338923357146</v>
      </c>
      <c r="T20">
        <v>3.5481338923357146</v>
      </c>
      <c r="U20">
        <v>0.0038685303521872557</v>
      </c>
      <c r="V20">
        <v>4.1686938347032574E-06</v>
      </c>
      <c r="W20">
        <v>0.0017740669461678573</v>
      </c>
      <c r="X20">
        <v>3.334955067762606E-06</v>
      </c>
      <c r="Y20">
        <v>0.001419253556934286</v>
      </c>
      <c r="Z20">
        <v>4.733043457542214E-09</v>
      </c>
      <c r="AA20">
        <v>0.0005530504435266689</v>
      </c>
      <c r="AB20">
        <v>0</v>
      </c>
      <c r="AC20">
        <v>0.0005530504435266689</v>
      </c>
      <c r="AD20">
        <v>3.899675168936366E-15</v>
      </c>
    </row>
    <row r="21" spans="6:30" ht="12.75">
      <c r="F21" t="s">
        <v>66</v>
      </c>
      <c r="G21" t="s">
        <v>67</v>
      </c>
      <c r="O21">
        <v>7.499999999999995</v>
      </c>
      <c r="P21">
        <f t="shared" si="7"/>
        <v>0</v>
      </c>
      <c r="Q21">
        <f t="shared" si="3"/>
        <v>7.499999999999995</v>
      </c>
      <c r="R21">
        <f t="shared" si="8"/>
        <v>4.183971607845209E-09</v>
      </c>
      <c r="S21">
        <v>0.004466835921509577</v>
      </c>
      <c r="T21">
        <v>4.466835921509577</v>
      </c>
      <c r="U21">
        <v>0.004789670622006491</v>
      </c>
      <c r="V21">
        <v>6.606934480075794E-06</v>
      </c>
      <c r="W21">
        <v>0.0022334179607547884</v>
      </c>
      <c r="X21">
        <v>5.285547584060636E-06</v>
      </c>
      <c r="Y21">
        <v>0.0017867343686038307</v>
      </c>
      <c r="Z21">
        <v>8.472537013635553E-09</v>
      </c>
      <c r="AA21">
        <v>0.0006143698528230996</v>
      </c>
      <c r="AB21">
        <v>0</v>
      </c>
      <c r="AC21">
        <v>0.0006143698528230996</v>
      </c>
      <c r="AD21">
        <v>4.183971607845209E-15</v>
      </c>
    </row>
    <row r="22" spans="1:30" ht="12.75">
      <c r="A22" t="s">
        <v>43</v>
      </c>
      <c r="B22" t="s">
        <v>63</v>
      </c>
      <c r="C22" t="s">
        <v>75</v>
      </c>
      <c r="D22" t="s">
        <v>64</v>
      </c>
      <c r="E22" t="s">
        <v>38</v>
      </c>
      <c r="F22" t="s">
        <v>65</v>
      </c>
      <c r="G22" t="s">
        <v>65</v>
      </c>
      <c r="J22" t="str">
        <f aca="true" t="shared" si="9" ref="J22:J32">C22</f>
        <v>Ca activity</v>
      </c>
      <c r="L22" t="str">
        <f aca="true" t="shared" si="10" ref="L22:L32">E22</f>
        <v>pH</v>
      </c>
      <c r="O22">
        <v>7.599999999999994</v>
      </c>
      <c r="P22">
        <f t="shared" si="7"/>
        <v>0</v>
      </c>
      <c r="Q22">
        <f t="shared" si="3"/>
        <v>7.599999999999994</v>
      </c>
      <c r="R22">
        <f t="shared" si="8"/>
        <v>4.536448522740379E-09</v>
      </c>
      <c r="S22">
        <v>0.005623413251903417</v>
      </c>
      <c r="T22">
        <v>5.6234132519034175</v>
      </c>
      <c r="U22">
        <v>0.005950112303400764</v>
      </c>
      <c r="V22">
        <v>1.0471285480508713E-05</v>
      </c>
      <c r="W22">
        <v>0.0028117066259517086</v>
      </c>
      <c r="X22">
        <v>8.37702838440697E-06</v>
      </c>
      <c r="Y22">
        <v>0.002249365300761367</v>
      </c>
      <c r="Z22">
        <v>1.536580246087994E-08</v>
      </c>
      <c r="AA22">
        <v>0.0006915664154225821</v>
      </c>
      <c r="AB22">
        <v>0</v>
      </c>
      <c r="AC22">
        <v>0.0006915664154225821</v>
      </c>
      <c r="AD22">
        <v>4.536448522740379E-15</v>
      </c>
    </row>
    <row r="23" spans="1:30" ht="12.75">
      <c r="A23">
        <v>15</v>
      </c>
      <c r="B23">
        <v>0.02</v>
      </c>
      <c r="C23">
        <f t="shared" si="4"/>
        <v>5E-07</v>
      </c>
      <c r="D23">
        <v>28.3</v>
      </c>
      <c r="E23">
        <v>4.87</v>
      </c>
      <c r="F23">
        <v>-8.39</v>
      </c>
      <c r="G23" s="16">
        <f>0.058+F23</f>
        <v>-8.332</v>
      </c>
      <c r="J23">
        <f t="shared" si="9"/>
        <v>5E-07</v>
      </c>
      <c r="K23">
        <f t="shared" si="5"/>
        <v>1.2589253327372235E-07</v>
      </c>
      <c r="L23">
        <f t="shared" si="10"/>
        <v>4.87</v>
      </c>
      <c r="M23">
        <f t="shared" si="6"/>
        <v>0.00012589253327372236</v>
      </c>
      <c r="O23">
        <v>7.68</v>
      </c>
      <c r="P23">
        <f t="shared" si="7"/>
        <v>0</v>
      </c>
      <c r="Q23">
        <f t="shared" si="3"/>
        <v>7.68</v>
      </c>
      <c r="R23">
        <f t="shared" si="8"/>
        <v>4.876256159907335E-09</v>
      </c>
      <c r="S23">
        <v>0.006760829753919813</v>
      </c>
      <c r="T23">
        <v>6.760829753919813</v>
      </c>
      <c r="U23">
        <v>0.0070921931324210135</v>
      </c>
      <c r="V23">
        <v>1.5135612484362051E-05</v>
      </c>
      <c r="W23">
        <v>0.0033804148769599066</v>
      </c>
      <c r="X23">
        <v>1.2108489987489642E-05</v>
      </c>
      <c r="Y23">
        <v>0.0027043319015679253</v>
      </c>
      <c r="Z23">
        <v>2.4964821251636275E-08</v>
      </c>
      <c r="AA23">
        <v>0.0007674840751347099</v>
      </c>
      <c r="AB23">
        <v>0</v>
      </c>
      <c r="AC23">
        <v>0.0007674840751347099</v>
      </c>
      <c r="AD23">
        <v>4.876256159907335E-15</v>
      </c>
    </row>
    <row r="24" spans="1:30" ht="12.75">
      <c r="A24">
        <v>15</v>
      </c>
      <c r="B24">
        <v>4.03</v>
      </c>
      <c r="C24">
        <f t="shared" si="4"/>
        <v>0.00010075000000000001</v>
      </c>
      <c r="D24">
        <v>41.12</v>
      </c>
      <c r="E24">
        <v>6.1</v>
      </c>
      <c r="F24">
        <v>-3.66</v>
      </c>
      <c r="G24" s="16">
        <f aca="true" t="shared" si="11" ref="G24:G32">0.058+F24</f>
        <v>-3.6020000000000003</v>
      </c>
      <c r="H24" t="s">
        <v>72</v>
      </c>
      <c r="J24">
        <f t="shared" si="9"/>
        <v>0.00010075000000000001</v>
      </c>
      <c r="K24">
        <f t="shared" si="5"/>
        <v>1.2557155220909757E-07</v>
      </c>
      <c r="L24">
        <f t="shared" si="10"/>
        <v>6.1</v>
      </c>
      <c r="M24">
        <f t="shared" si="6"/>
        <v>0.00012557155220909756</v>
      </c>
      <c r="O24">
        <v>7.78</v>
      </c>
      <c r="P24">
        <f t="shared" si="7"/>
        <v>0</v>
      </c>
      <c r="Q24">
        <f t="shared" si="3"/>
        <v>7.78</v>
      </c>
      <c r="R24">
        <f t="shared" si="8"/>
        <v>5.38614891909672E-09</v>
      </c>
      <c r="S24">
        <v>0.008511380382023774</v>
      </c>
      <c r="T24">
        <v>8.511380382023775</v>
      </c>
      <c r="U24">
        <v>0.008851596477230807</v>
      </c>
      <c r="V24">
        <v>2.398832919019494E-05</v>
      </c>
      <c r="W24">
        <v>0.004255690191011887</v>
      </c>
      <c r="X24">
        <v>1.9190663352155955E-05</v>
      </c>
      <c r="Y24">
        <v>0.0034045521528095098</v>
      </c>
      <c r="Z24">
        <v>4.6285420809696663E-08</v>
      </c>
      <c r="AA24">
        <v>0.0008843258007977789</v>
      </c>
      <c r="AB24">
        <v>0</v>
      </c>
      <c r="AC24">
        <v>0.0008843258007977789</v>
      </c>
      <c r="AD24">
        <v>5.38614891909672E-15</v>
      </c>
    </row>
    <row r="25" spans="1:30" ht="12.75">
      <c r="A25">
        <v>15</v>
      </c>
      <c r="B25">
        <v>8.04</v>
      </c>
      <c r="C25">
        <f t="shared" si="4"/>
        <v>0.00020099999999999998</v>
      </c>
      <c r="D25">
        <v>53.93</v>
      </c>
      <c r="E25">
        <v>6.37</v>
      </c>
      <c r="F25">
        <v>-2.82</v>
      </c>
      <c r="G25" s="16">
        <f t="shared" si="11"/>
        <v>-2.762</v>
      </c>
      <c r="H25" t="s">
        <v>73</v>
      </c>
      <c r="J25">
        <f t="shared" si="9"/>
        <v>0.00020099999999999998</v>
      </c>
      <c r="K25">
        <f t="shared" si="5"/>
        <v>1.2461494938193188E-07</v>
      </c>
      <c r="L25">
        <f t="shared" si="10"/>
        <v>6.37</v>
      </c>
      <c r="M25">
        <f t="shared" si="6"/>
        <v>0.00012461494938193187</v>
      </c>
      <c r="O25">
        <v>7.8</v>
      </c>
      <c r="P25">
        <f t="shared" si="7"/>
        <v>0</v>
      </c>
      <c r="Q25">
        <f t="shared" si="3"/>
        <v>7.8</v>
      </c>
      <c r="R25">
        <f t="shared" si="8"/>
        <v>5.500866654340325E-09</v>
      </c>
      <c r="S25">
        <v>0.008912509381337455</v>
      </c>
      <c r="T25">
        <v>8.912509381337456</v>
      </c>
      <c r="U25">
        <v>0.009255039827273246</v>
      </c>
      <c r="V25">
        <v>2.6302679918953804E-05</v>
      </c>
      <c r="W25">
        <v>0.004456254690668728</v>
      </c>
      <c r="X25">
        <v>2.1042143935163043E-05</v>
      </c>
      <c r="Y25">
        <v>0.0035650037525349824</v>
      </c>
      <c r="Z25">
        <v>5.2439077545169594E-08</v>
      </c>
      <c r="AA25">
        <v>0.0009110994363275486</v>
      </c>
      <c r="AB25">
        <v>0</v>
      </c>
      <c r="AC25">
        <v>0.0009110994363275486</v>
      </c>
      <c r="AD25">
        <v>5.500866654340325E-15</v>
      </c>
    </row>
    <row r="26" spans="1:30" ht="12.75">
      <c r="A26">
        <v>15</v>
      </c>
      <c r="B26">
        <v>12.04</v>
      </c>
      <c r="C26">
        <f t="shared" si="4"/>
        <v>0.000301</v>
      </c>
      <c r="D26">
        <v>66.14</v>
      </c>
      <c r="E26">
        <v>6.54</v>
      </c>
      <c r="F26">
        <v>-2.32</v>
      </c>
      <c r="G26" s="16">
        <f t="shared" si="11"/>
        <v>-2.262</v>
      </c>
      <c r="H26" t="s">
        <v>71</v>
      </c>
      <c r="J26">
        <f t="shared" si="9"/>
        <v>0.000301</v>
      </c>
      <c r="K26">
        <f t="shared" si="5"/>
        <v>1.2302748599652735E-07</v>
      </c>
      <c r="L26">
        <f t="shared" si="10"/>
        <v>6.54</v>
      </c>
      <c r="M26">
        <f t="shared" si="6"/>
        <v>0.00012302748599652734</v>
      </c>
      <c r="O26">
        <v>7.8432</v>
      </c>
      <c r="P26">
        <f t="shared" si="7"/>
        <v>0</v>
      </c>
      <c r="Q26">
        <f t="shared" si="3"/>
        <v>7.8432</v>
      </c>
      <c r="R26">
        <f t="shared" si="8"/>
        <v>5.764575458391262E-09</v>
      </c>
      <c r="S26">
        <v>0.009844643639803795</v>
      </c>
      <c r="T26">
        <v>9.844643639803795</v>
      </c>
      <c r="U26">
        <v>0.010192963643501116</v>
      </c>
      <c r="V26">
        <v>3.209223768048439E-05</v>
      </c>
      <c r="W26">
        <v>0.004922321819901898</v>
      </c>
      <c r="X26">
        <v>2.567379014438751E-05</v>
      </c>
      <c r="Y26">
        <v>0.003937857455921518</v>
      </c>
      <c r="Z26">
        <v>6.876787606701702E-08</v>
      </c>
      <c r="AA26">
        <v>0.0009733153891599682</v>
      </c>
      <c r="AB26">
        <v>0</v>
      </c>
      <c r="AC26">
        <v>0.0009733153891599682</v>
      </c>
      <c r="AD26">
        <v>5.764575458391262E-15</v>
      </c>
    </row>
    <row r="27" spans="1:30" ht="12.75">
      <c r="A27">
        <v>15</v>
      </c>
      <c r="B27">
        <v>20.06</v>
      </c>
      <c r="C27">
        <f t="shared" si="4"/>
        <v>0.0005015</v>
      </c>
      <c r="D27">
        <v>89.32</v>
      </c>
      <c r="E27">
        <v>6.75</v>
      </c>
      <c r="F27">
        <v>-1.7</v>
      </c>
      <c r="G27" s="16">
        <f t="shared" si="11"/>
        <v>-1.642</v>
      </c>
      <c r="J27">
        <f t="shared" si="9"/>
        <v>0.0005015</v>
      </c>
      <c r="K27">
        <f t="shared" si="5"/>
        <v>1.1793934171284568E-07</v>
      </c>
      <c r="L27">
        <f t="shared" si="10"/>
        <v>6.75</v>
      </c>
      <c r="M27">
        <f t="shared" si="6"/>
        <v>0.00011793934171284568</v>
      </c>
      <c r="O27">
        <v>7.881</v>
      </c>
      <c r="P27">
        <f t="shared" si="7"/>
        <v>0</v>
      </c>
      <c r="Q27">
        <f t="shared" si="3"/>
        <v>7.881</v>
      </c>
      <c r="R27">
        <f t="shared" si="8"/>
        <v>6.014248945893621E-09</v>
      </c>
      <c r="S27">
        <v>0.010739894123412455</v>
      </c>
      <c r="T27">
        <v>10.739894123412455</v>
      </c>
      <c r="U27">
        <v>0.011094316316513298</v>
      </c>
      <c r="V27">
        <v>3.81944270840047E-05</v>
      </c>
      <c r="W27">
        <v>0.005369947061706228</v>
      </c>
      <c r="X27">
        <v>3.055554166720376E-05</v>
      </c>
      <c r="Y27">
        <v>0.004295957649364982</v>
      </c>
      <c r="Z27">
        <v>8.731473984462243E-08</v>
      </c>
      <c r="AA27">
        <v>0.001033069508650273</v>
      </c>
      <c r="AB27">
        <v>0</v>
      </c>
      <c r="AC27">
        <v>0.001033069508650273</v>
      </c>
      <c r="AD27">
        <v>6.0142489458936205E-15</v>
      </c>
    </row>
    <row r="28" spans="1:30" ht="12.75">
      <c r="A28">
        <v>15</v>
      </c>
      <c r="B28">
        <v>30.08</v>
      </c>
      <c r="C28">
        <f t="shared" si="4"/>
        <v>0.000752</v>
      </c>
      <c r="D28">
        <v>121.66</v>
      </c>
      <c r="E28">
        <v>6.92</v>
      </c>
      <c r="F28">
        <v>-1.19</v>
      </c>
      <c r="G28" s="16">
        <f t="shared" si="11"/>
        <v>-1.132</v>
      </c>
      <c r="J28">
        <f t="shared" si="9"/>
        <v>0.000752</v>
      </c>
      <c r="K28">
        <f t="shared" si="5"/>
        <v>1.0800973452005793E-07</v>
      </c>
      <c r="L28">
        <f t="shared" si="10"/>
        <v>6.92</v>
      </c>
      <c r="M28">
        <f t="shared" si="6"/>
        <v>0.00010800973452005792</v>
      </c>
      <c r="O28">
        <v>7.925</v>
      </c>
      <c r="P28">
        <f t="shared" si="7"/>
        <v>0</v>
      </c>
      <c r="Q28">
        <f t="shared" si="3"/>
        <v>7.925</v>
      </c>
      <c r="R28">
        <f t="shared" si="8"/>
        <v>6.328789778536977E-09</v>
      </c>
      <c r="S28">
        <v>0.011885022274370181</v>
      </c>
      <c r="T28">
        <v>11.885022274370181</v>
      </c>
      <c r="U28">
        <v>0.012248023554515739</v>
      </c>
      <c r="V28">
        <v>4.677351412871976E-05</v>
      </c>
      <c r="W28">
        <v>0.005942511137185091</v>
      </c>
      <c r="X28">
        <v>3.741881130297581E-05</v>
      </c>
      <c r="Y28">
        <v>0.0047540089097480726</v>
      </c>
      <c r="Z28">
        <v>1.1549691168802031E-07</v>
      </c>
      <c r="AA28">
        <v>0.001109501887762998</v>
      </c>
      <c r="AB28">
        <v>0</v>
      </c>
      <c r="AC28">
        <v>0.001109501887762998</v>
      </c>
      <c r="AD28">
        <v>6.328789778536976E-15</v>
      </c>
    </row>
    <row r="29" spans="1:30" ht="12.75">
      <c r="A29">
        <v>15</v>
      </c>
      <c r="B29">
        <v>40.1</v>
      </c>
      <c r="C29">
        <f t="shared" si="4"/>
        <v>0.0010025</v>
      </c>
      <c r="D29">
        <v>154.61</v>
      </c>
      <c r="E29">
        <v>7.05</v>
      </c>
      <c r="F29">
        <v>-0.83</v>
      </c>
      <c r="G29" s="16">
        <f t="shared" si="11"/>
        <v>-0.7719999999999999</v>
      </c>
      <c r="J29">
        <f t="shared" si="9"/>
        <v>0.0010025</v>
      </c>
      <c r="K29">
        <f t="shared" si="5"/>
        <v>9.411145305237056E-08</v>
      </c>
      <c r="L29">
        <f t="shared" si="10"/>
        <v>7.05</v>
      </c>
      <c r="M29">
        <f t="shared" si="6"/>
        <v>9.411145305237056E-05</v>
      </c>
      <c r="O29">
        <v>7.93</v>
      </c>
      <c r="P29">
        <f t="shared" si="7"/>
        <v>0</v>
      </c>
      <c r="Q29">
        <f t="shared" si="3"/>
        <v>7.93</v>
      </c>
      <c r="R29">
        <f t="shared" si="8"/>
        <v>6.366244113208874E-09</v>
      </c>
      <c r="S29">
        <v>0.012022644346174125</v>
      </c>
      <c r="T29">
        <v>12.022644346174125</v>
      </c>
      <c r="U29">
        <v>0.012386735121423225</v>
      </c>
      <c r="V29">
        <v>4.786300923226377E-05</v>
      </c>
      <c r="W29">
        <v>0.006011322173087062</v>
      </c>
      <c r="X29">
        <v>3.829040738581102E-05</v>
      </c>
      <c r="Y29">
        <v>0.00480905773846965</v>
      </c>
      <c r="Z29">
        <v>1.1924110139935078E-07</v>
      </c>
      <c r="AA29">
        <v>0.0011186875691713153</v>
      </c>
      <c r="AB29">
        <v>0</v>
      </c>
      <c r="AC29">
        <v>0.0011186875691713153</v>
      </c>
      <c r="AD29">
        <v>6.366244113208874E-15</v>
      </c>
    </row>
    <row r="30" spans="1:30" ht="12.75">
      <c r="A30">
        <v>15</v>
      </c>
      <c r="B30">
        <v>60.14</v>
      </c>
      <c r="C30">
        <f t="shared" si="4"/>
        <v>0.0015035</v>
      </c>
      <c r="D30">
        <v>211.36</v>
      </c>
      <c r="E30">
        <v>7.21</v>
      </c>
      <c r="F30">
        <v>-0.36</v>
      </c>
      <c r="G30" s="16">
        <f t="shared" si="11"/>
        <v>-0.302</v>
      </c>
      <c r="J30">
        <f t="shared" si="9"/>
        <v>0.0015035</v>
      </c>
      <c r="K30">
        <f t="shared" si="5"/>
        <v>5.440886729229694E-08</v>
      </c>
      <c r="L30">
        <f t="shared" si="10"/>
        <v>7.21</v>
      </c>
      <c r="M30">
        <f t="shared" si="6"/>
        <v>5.440886729229694E-05</v>
      </c>
      <c r="O30">
        <v>7.95</v>
      </c>
      <c r="P30">
        <f t="shared" si="7"/>
        <v>0</v>
      </c>
      <c r="Q30">
        <f t="shared" si="3"/>
        <v>7.95</v>
      </c>
      <c r="R30">
        <f t="shared" si="8"/>
        <v>6.51969440355958E-09</v>
      </c>
      <c r="S30">
        <v>0.012589254117941677</v>
      </c>
      <c r="T30">
        <v>12.589254117941676</v>
      </c>
      <c r="U30">
        <v>0.01295796262998349</v>
      </c>
      <c r="V30">
        <v>5.248074602497726E-05</v>
      </c>
      <c r="W30">
        <v>0.006294627058970838</v>
      </c>
      <c r="X30">
        <v>4.198459681998181E-05</v>
      </c>
      <c r="Y30">
        <v>0.005035701647176671</v>
      </c>
      <c r="Z30">
        <v>1.3550304433287145E-07</v>
      </c>
      <c r="AA30">
        <v>0.0011565063345631908</v>
      </c>
      <c r="AB30">
        <v>0</v>
      </c>
      <c r="AC30">
        <v>0.0011565063345631908</v>
      </c>
      <c r="AD30">
        <v>6.51969440355958E-15</v>
      </c>
    </row>
    <row r="31" spans="1:30" ht="12.75">
      <c r="A31">
        <v>15</v>
      </c>
      <c r="B31">
        <v>70.16</v>
      </c>
      <c r="C31">
        <f t="shared" si="4"/>
        <v>0.001754</v>
      </c>
      <c r="D31">
        <v>243.39</v>
      </c>
      <c r="E31">
        <v>7.28</v>
      </c>
      <c r="F31">
        <v>-0.16</v>
      </c>
      <c r="G31" s="16">
        <f t="shared" si="11"/>
        <v>-0.10200000000000001</v>
      </c>
      <c r="J31">
        <f t="shared" si="9"/>
        <v>0.001754</v>
      </c>
      <c r="K31">
        <f t="shared" si="5"/>
        <v>2.860456299991073E-08</v>
      </c>
      <c r="L31">
        <f t="shared" si="10"/>
        <v>7.28</v>
      </c>
      <c r="M31">
        <f t="shared" si="6"/>
        <v>2.8604562999910732E-05</v>
      </c>
      <c r="O31">
        <v>7.9</v>
      </c>
      <c r="P31">
        <f t="shared" si="7"/>
        <v>0</v>
      </c>
      <c r="Q31">
        <f t="shared" si="3"/>
        <v>7.9</v>
      </c>
      <c r="R31">
        <f t="shared" si="8"/>
        <v>6.146813059450167E-09</v>
      </c>
      <c r="S31">
        <v>0.011220184543019623</v>
      </c>
      <c r="T31">
        <v>11.220184543019624</v>
      </c>
      <c r="U31">
        <v>0.011578099247383494</v>
      </c>
      <c r="V31">
        <v>4.168693834703343E-05</v>
      </c>
      <c r="W31">
        <v>0.005610092271509812</v>
      </c>
      <c r="X31">
        <v>3.3349550677626744E-05</v>
      </c>
      <c r="Y31">
        <v>0.0044880738172078495</v>
      </c>
      <c r="Z31">
        <v>9.850232297068355E-08</v>
      </c>
      <c r="AA31">
        <v>0.0010651268285274348</v>
      </c>
      <c r="AB31">
        <v>0</v>
      </c>
      <c r="AC31">
        <v>0.0010651268285274348</v>
      </c>
      <c r="AD31">
        <v>6.146813059450167E-15</v>
      </c>
    </row>
    <row r="32" spans="1:30" ht="12.75">
      <c r="A32">
        <v>15</v>
      </c>
      <c r="B32">
        <v>76.17</v>
      </c>
      <c r="C32">
        <f t="shared" si="4"/>
        <v>0.00190425</v>
      </c>
      <c r="D32">
        <v>261.7</v>
      </c>
      <c r="E32">
        <v>7.31</v>
      </c>
      <c r="F32">
        <v>-0.07</v>
      </c>
      <c r="G32" s="16">
        <f t="shared" si="11"/>
        <v>-0.012000000000000004</v>
      </c>
      <c r="J32">
        <f t="shared" si="9"/>
        <v>0.00190425</v>
      </c>
      <c r="K32">
        <f t="shared" si="5"/>
        <v>1.1223038618818488E-08</v>
      </c>
      <c r="L32">
        <f t="shared" si="10"/>
        <v>7.31</v>
      </c>
      <c r="M32">
        <f>K32/10^6</f>
        <v>1.1223038618818487E-14</v>
      </c>
      <c r="O32">
        <v>8.05</v>
      </c>
      <c r="P32">
        <f t="shared" si="7"/>
        <v>0</v>
      </c>
      <c r="Q32">
        <f t="shared" si="3"/>
        <v>8.05</v>
      </c>
      <c r="R32">
        <f t="shared" si="8"/>
        <v>7.380723024636282E-09</v>
      </c>
      <c r="S32">
        <v>0.01584893192461117</v>
      </c>
      <c r="T32">
        <v>15.848931924611168</v>
      </c>
      <c r="U32">
        <v>0.016248336067738275</v>
      </c>
      <c r="V32">
        <v>8.317637711026739E-05</v>
      </c>
      <c r="W32">
        <v>0.007924465962305585</v>
      </c>
      <c r="X32">
        <v>6.654110168821392E-05</v>
      </c>
      <c r="Y32">
        <v>0.006339572769844468</v>
      </c>
      <c r="Z32">
        <v>2.5813836300180693E-07</v>
      </c>
      <c r="AA32">
        <v>0.0013740758089458831</v>
      </c>
      <c r="AB32">
        <v>0</v>
      </c>
      <c r="AC32">
        <v>0.0013740758089458831</v>
      </c>
      <c r="AD32">
        <v>7.380723024636282E-15</v>
      </c>
    </row>
    <row r="33" spans="15:30" ht="12.75">
      <c r="O33">
        <v>8</v>
      </c>
      <c r="P33">
        <f t="shared" si="7"/>
        <v>0</v>
      </c>
      <c r="Q33">
        <f t="shared" si="3"/>
        <v>8</v>
      </c>
      <c r="R33">
        <f t="shared" si="8"/>
        <v>6.929878802457318E-09</v>
      </c>
      <c r="S33">
        <v>0.014125375446227518</v>
      </c>
      <c r="T33">
        <v>14.125375446227517</v>
      </c>
      <c r="U33">
        <v>0.014507672557045114</v>
      </c>
      <c r="V33">
        <v>6.606934480075931E-05</v>
      </c>
      <c r="W33">
        <v>0.007062687723113759</v>
      </c>
      <c r="X33">
        <v>5.285547584060745E-05</v>
      </c>
      <c r="Y33">
        <v>0.005650150178491007</v>
      </c>
      <c r="Z33">
        <v>1.8682671063721356E-07</v>
      </c>
      <c r="AA33">
        <v>0.0012590358266802559</v>
      </c>
      <c r="AB33">
        <v>0</v>
      </c>
      <c r="AC33">
        <v>0.0012590358266802559</v>
      </c>
      <c r="AD33">
        <v>6.929878802457318E-15</v>
      </c>
    </row>
    <row r="34" spans="15:30" ht="12.75">
      <c r="O34">
        <v>8.1</v>
      </c>
      <c r="P34">
        <f t="shared" si="7"/>
        <v>0</v>
      </c>
      <c r="Q34">
        <f t="shared" si="3"/>
        <v>8.1</v>
      </c>
      <c r="R34">
        <f t="shared" si="8"/>
        <v>7.87587961854849E-09</v>
      </c>
      <c r="S34">
        <v>0.017782794100389226</v>
      </c>
      <c r="T34">
        <v>17.782794100389225</v>
      </c>
      <c r="U34">
        <v>0.018203734721211156</v>
      </c>
      <c r="V34">
        <v>0.00010471285480508985</v>
      </c>
      <c r="W34">
        <v>0.008891397050194613</v>
      </c>
      <c r="X34">
        <v>8.377028384407188E-05</v>
      </c>
      <c r="Y34">
        <v>0.007113117640155691</v>
      </c>
      <c r="Z34">
        <v>3.5737698161796903E-07</v>
      </c>
      <c r="AA34">
        <v>0.001503152792030412</v>
      </c>
      <c r="AB34">
        <v>0</v>
      </c>
      <c r="AC34">
        <v>0.001503152792030412</v>
      </c>
      <c r="AD34">
        <v>7.87587961854849E-15</v>
      </c>
    </row>
    <row r="35" spans="6:30" ht="12.75">
      <c r="F35" t="s">
        <v>66</v>
      </c>
      <c r="G35" t="s">
        <v>67</v>
      </c>
      <c r="J35" t="s">
        <v>137</v>
      </c>
      <c r="O35">
        <v>8.2</v>
      </c>
      <c r="P35">
        <f t="shared" si="7"/>
        <v>0</v>
      </c>
      <c r="Q35">
        <f t="shared" si="3"/>
        <v>8.2</v>
      </c>
      <c r="R35">
        <f t="shared" si="8"/>
        <v>9.015382587713944E-09</v>
      </c>
      <c r="S35">
        <v>0.02238721138568337</v>
      </c>
      <c r="T35">
        <v>22.387211385683372</v>
      </c>
      <c r="U35">
        <v>0.022869397842443965</v>
      </c>
      <c r="V35">
        <v>0.00016595869074375558</v>
      </c>
      <c r="W35">
        <v>0.011193605692841686</v>
      </c>
      <c r="X35">
        <v>0.00013276695259500446</v>
      </c>
      <c r="Y35">
        <v>0.00895488455427335</v>
      </c>
      <c r="Z35">
        <v>6.886672355974719E-07</v>
      </c>
      <c r="AA35">
        <v>0.001810477843159775</v>
      </c>
      <c r="AB35">
        <v>0</v>
      </c>
      <c r="AC35">
        <v>0.001810477843159775</v>
      </c>
      <c r="AD35">
        <v>9.015382587713943E-15</v>
      </c>
    </row>
    <row r="36" spans="1:30" ht="12.75">
      <c r="A36" t="s">
        <v>43</v>
      </c>
      <c r="B36" t="s">
        <v>63</v>
      </c>
      <c r="C36" t="s">
        <v>75</v>
      </c>
      <c r="D36" t="s">
        <v>64</v>
      </c>
      <c r="E36" t="s">
        <v>38</v>
      </c>
      <c r="F36" t="s">
        <v>65</v>
      </c>
      <c r="G36" t="s">
        <v>65</v>
      </c>
      <c r="J36" t="s">
        <v>138</v>
      </c>
      <c r="K36" t="s">
        <v>139</v>
      </c>
      <c r="O36">
        <v>8.3</v>
      </c>
      <c r="P36">
        <f t="shared" si="7"/>
        <v>0</v>
      </c>
      <c r="Q36">
        <f t="shared" si="3"/>
        <v>8.3</v>
      </c>
      <c r="R36">
        <f t="shared" si="8"/>
        <v>1.0384608781439493E-08</v>
      </c>
      <c r="S36">
        <v>0.02818382931264448</v>
      </c>
      <c r="T36">
        <v>28.18382931264448</v>
      </c>
      <c r="U36">
        <v>0.028763083877850856</v>
      </c>
      <c r="V36">
        <v>0.0002630267991895369</v>
      </c>
      <c r="W36">
        <v>0.01409191465632224</v>
      </c>
      <c r="X36">
        <v>0.00021042143935162954</v>
      </c>
      <c r="Y36">
        <v>0.011273531725057793</v>
      </c>
      <c r="Z36">
        <v>1.335410551081968E-06</v>
      </c>
      <c r="AA36">
        <v>0.0021973771597074802</v>
      </c>
      <c r="AB36">
        <v>0</v>
      </c>
      <c r="AC36">
        <v>0.0021973771597074802</v>
      </c>
      <c r="AD36">
        <v>1.0384608781439492E-14</v>
      </c>
    </row>
    <row r="37" spans="1:30" ht="12.75">
      <c r="A37">
        <v>25</v>
      </c>
      <c r="B37">
        <v>0.02</v>
      </c>
      <c r="C37">
        <f aca="true" t="shared" si="12" ref="C37:C45">B37/40/1000</f>
        <v>5E-07</v>
      </c>
      <c r="D37">
        <v>21.59</v>
      </c>
      <c r="E37">
        <v>4.93</v>
      </c>
      <c r="F37">
        <v>-8.17</v>
      </c>
      <c r="G37" s="16">
        <f aca="true" t="shared" si="13" ref="G37:G45">0.058+F37</f>
        <v>-8.112</v>
      </c>
      <c r="J37">
        <v>0.541</v>
      </c>
      <c r="K37" s="16">
        <f>LOG(J37)</f>
        <v>-0.26680273489343054</v>
      </c>
      <c r="L37" t="s">
        <v>141</v>
      </c>
      <c r="O37">
        <v>8.4</v>
      </c>
      <c r="P37">
        <f t="shared" si="7"/>
        <v>0</v>
      </c>
      <c r="Q37">
        <f t="shared" si="3"/>
        <v>8.4</v>
      </c>
      <c r="R37">
        <f t="shared" si="8"/>
        <v>1.2026512649241831E-08</v>
      </c>
      <c r="S37">
        <v>0.035481338923357454</v>
      </c>
      <c r="T37">
        <v>35.481338923357455</v>
      </c>
      <c r="U37">
        <v>0.03621443607284462</v>
      </c>
      <c r="V37">
        <v>0.0004168693834703326</v>
      </c>
      <c r="W37">
        <v>0.017740669461678727</v>
      </c>
      <c r="X37">
        <v>0.0003334955067762661</v>
      </c>
      <c r="Y37">
        <v>0.014192535569342982</v>
      </c>
      <c r="Z37">
        <v>2.60322042471643E-06</v>
      </c>
      <c r="AA37">
        <v>0.002684454541115183</v>
      </c>
      <c r="AB37">
        <v>0</v>
      </c>
      <c r="AC37">
        <v>0.002684454541115183</v>
      </c>
      <c r="AD37">
        <v>1.202651264924183E-14</v>
      </c>
    </row>
    <row r="38" spans="1:30" ht="12.75">
      <c r="A38">
        <v>25</v>
      </c>
      <c r="B38">
        <v>4.03</v>
      </c>
      <c r="C38">
        <f t="shared" si="12"/>
        <v>0.00010075000000000001</v>
      </c>
      <c r="D38">
        <v>35.63</v>
      </c>
      <c r="E38">
        <v>6.2</v>
      </c>
      <c r="F38">
        <v>-3.37</v>
      </c>
      <c r="G38" s="16">
        <f t="shared" si="13"/>
        <v>-3.3120000000000003</v>
      </c>
      <c r="J38">
        <v>0.41</v>
      </c>
      <c r="K38" s="16">
        <f>LOG(J38)</f>
        <v>-0.38721614328026455</v>
      </c>
      <c r="L38" t="s">
        <v>140</v>
      </c>
      <c r="O38">
        <v>8.5</v>
      </c>
      <c r="P38">
        <f t="shared" si="7"/>
        <v>0</v>
      </c>
      <c r="Q38">
        <f t="shared" si="3"/>
        <v>8.5</v>
      </c>
      <c r="R38">
        <f t="shared" si="8"/>
        <v>1.3992068348932126E-08</v>
      </c>
      <c r="S38">
        <v>0.044668359215096154</v>
      </c>
      <c r="T38">
        <v>44.66835921509615</v>
      </c>
      <c r="U38">
        <v>0.04564528042912058</v>
      </c>
      <c r="V38">
        <v>0.0006606934480075908</v>
      </c>
      <c r="W38">
        <v>0.022334179607548077</v>
      </c>
      <c r="X38">
        <v>0.0005285547584060727</v>
      </c>
      <c r="Y38">
        <v>0.017867343686038463</v>
      </c>
      <c r="Z38">
        <v>5.096994987763123E-06</v>
      </c>
      <c r="AA38">
        <v>0.0032976486340794585</v>
      </c>
      <c r="AB38">
        <v>0</v>
      </c>
      <c r="AC38">
        <v>0.0032976486340794585</v>
      </c>
      <c r="AD38">
        <v>1.3992068348932126E-14</v>
      </c>
    </row>
    <row r="39" spans="1:12" ht="12.75">
      <c r="A39">
        <v>25</v>
      </c>
      <c r="B39">
        <v>8.04</v>
      </c>
      <c r="C39">
        <f t="shared" si="12"/>
        <v>0.00020099999999999998</v>
      </c>
      <c r="D39">
        <v>48.75</v>
      </c>
      <c r="E39">
        <v>6.47</v>
      </c>
      <c r="F39">
        <v>-2.54</v>
      </c>
      <c r="G39" s="16">
        <f t="shared" si="13"/>
        <v>-2.482</v>
      </c>
      <c r="J39">
        <v>0.007</v>
      </c>
      <c r="K39" s="16">
        <f>LOG(J39)</f>
        <v>-2.154901959985743</v>
      </c>
      <c r="L39" t="s">
        <v>142</v>
      </c>
    </row>
    <row r="40" spans="1:7" ht="12.75">
      <c r="A40">
        <v>25</v>
      </c>
      <c r="B40">
        <v>12.04</v>
      </c>
      <c r="C40">
        <f t="shared" si="12"/>
        <v>0.000301</v>
      </c>
      <c r="D40">
        <v>62.78</v>
      </c>
      <c r="E40">
        <v>6.64</v>
      </c>
      <c r="F40">
        <v>-2.04</v>
      </c>
      <c r="G40" s="16">
        <f t="shared" si="13"/>
        <v>-1.982</v>
      </c>
    </row>
    <row r="41" spans="1:7" ht="12.75">
      <c r="A41">
        <v>25</v>
      </c>
      <c r="B41">
        <v>20.06</v>
      </c>
      <c r="C41">
        <f t="shared" si="12"/>
        <v>0.0005015</v>
      </c>
      <c r="D41">
        <v>88.1</v>
      </c>
      <c r="E41">
        <v>6.84</v>
      </c>
      <c r="F41">
        <v>-1.42</v>
      </c>
      <c r="G41" s="16">
        <f t="shared" si="13"/>
        <v>-1.3619999999999999</v>
      </c>
    </row>
    <row r="42" spans="1:7" ht="12.75">
      <c r="A42">
        <v>25</v>
      </c>
      <c r="B42">
        <v>30.08</v>
      </c>
      <c r="C42">
        <f t="shared" si="12"/>
        <v>0.000752</v>
      </c>
      <c r="D42">
        <v>117</v>
      </c>
      <c r="E42">
        <v>6.99</v>
      </c>
      <c r="F42">
        <v>-0.96</v>
      </c>
      <c r="G42" s="16">
        <f t="shared" si="13"/>
        <v>-0.9019999999999999</v>
      </c>
    </row>
    <row r="43" spans="1:7" ht="12.75">
      <c r="A43">
        <v>25</v>
      </c>
      <c r="B43">
        <v>40.1</v>
      </c>
      <c r="C43">
        <f t="shared" si="12"/>
        <v>0.0010025</v>
      </c>
      <c r="D43">
        <v>150.95</v>
      </c>
      <c r="E43">
        <v>7.12</v>
      </c>
      <c r="F43">
        <v>-0.61</v>
      </c>
      <c r="G43" s="16">
        <f t="shared" si="13"/>
        <v>-0.5519999999999999</v>
      </c>
    </row>
    <row r="44" spans="1:7" ht="12.75">
      <c r="A44">
        <v>25</v>
      </c>
      <c r="B44">
        <v>60.14</v>
      </c>
      <c r="C44">
        <f t="shared" si="12"/>
        <v>0.0015035</v>
      </c>
      <c r="D44">
        <v>211.66</v>
      </c>
      <c r="E44">
        <v>7.28</v>
      </c>
      <c r="F44">
        <v>-0.13</v>
      </c>
      <c r="G44" s="16">
        <f t="shared" si="13"/>
        <v>-0.07200000000000001</v>
      </c>
    </row>
    <row r="45" spans="1:7" ht="12.75">
      <c r="A45">
        <v>25</v>
      </c>
      <c r="B45">
        <v>64.15</v>
      </c>
      <c r="C45">
        <f t="shared" si="12"/>
        <v>0.0016037500000000001</v>
      </c>
      <c r="D45">
        <v>223.87</v>
      </c>
      <c r="E45">
        <v>7.3</v>
      </c>
      <c r="F45">
        <v>-0.06</v>
      </c>
      <c r="G45" s="16">
        <f t="shared" si="13"/>
        <v>-0.001999999999999995</v>
      </c>
    </row>
    <row r="46" spans="1:7" ht="12.75">
      <c r="A46">
        <v>25</v>
      </c>
      <c r="B46">
        <v>66.15</v>
      </c>
      <c r="C46">
        <f>B46/40/1000</f>
        <v>0.00165375</v>
      </c>
      <c r="D46">
        <v>229.97</v>
      </c>
      <c r="E46">
        <v>7.31</v>
      </c>
      <c r="F46">
        <v>-0.02</v>
      </c>
      <c r="G46" s="16">
        <f>0.058+F46</f>
        <v>0.038000000000000006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421875" style="0" bestFit="1" customWidth="1"/>
  </cols>
  <sheetData>
    <row r="1" ht="12.75">
      <c r="A1" t="s">
        <v>101</v>
      </c>
    </row>
    <row r="4" ht="12.75">
      <c r="B4" t="s">
        <v>102</v>
      </c>
    </row>
    <row r="5" ht="12.75">
      <c r="B5" t="s">
        <v>99</v>
      </c>
    </row>
    <row r="6" spans="3:4" ht="12.75">
      <c r="C6" t="s">
        <v>106</v>
      </c>
      <c r="D6" t="s">
        <v>105</v>
      </c>
    </row>
    <row r="7" spans="2:4" ht="12.75">
      <c r="B7" t="s">
        <v>38</v>
      </c>
      <c r="C7" t="s">
        <v>103</v>
      </c>
      <c r="D7" t="s">
        <v>103</v>
      </c>
    </row>
    <row r="8" spans="2:4" ht="12.75">
      <c r="B8">
        <v>4.06</v>
      </c>
      <c r="C8">
        <f>10^(D8+6)</f>
        <v>6.918309709189348E-11</v>
      </c>
      <c r="D8">
        <v>-16.16</v>
      </c>
    </row>
    <row r="9" spans="2:4" ht="12.75">
      <c r="B9">
        <v>5.5</v>
      </c>
      <c r="C9">
        <f>10^(D9+6)</f>
        <v>3.6307805477009883E-11</v>
      </c>
      <c r="D9">
        <v>-16.44</v>
      </c>
    </row>
    <row r="10" spans="2:4" ht="12.75">
      <c r="B10">
        <v>6.9</v>
      </c>
      <c r="C10">
        <f>10^(D10+6)</f>
        <v>1.2589254117941656E-10</v>
      </c>
      <c r="D10">
        <v>-15.9</v>
      </c>
    </row>
    <row r="11" spans="2:4" ht="12.75">
      <c r="B11">
        <v>8.33</v>
      </c>
      <c r="C11">
        <f>10^(D11+6)</f>
        <v>2.8183829312644407E-10</v>
      </c>
      <c r="D11">
        <v>-15.55</v>
      </c>
    </row>
    <row r="13" ht="12.75">
      <c r="B13" t="s">
        <v>104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C11" sqref="C11:C13"/>
    </sheetView>
  </sheetViews>
  <sheetFormatPr defaultColWidth="9.140625" defaultRowHeight="12.75"/>
  <cols>
    <col min="1" max="2" width="20.8515625" style="0" customWidth="1"/>
    <col min="3" max="3" width="14.8515625" style="0" customWidth="1"/>
    <col min="4" max="4" width="13.7109375" style="0" customWidth="1"/>
    <col min="8" max="8" width="16.00390625" style="0" customWidth="1"/>
  </cols>
  <sheetData>
    <row r="2" spans="5:9" ht="12.75">
      <c r="E2" t="s">
        <v>63</v>
      </c>
      <c r="F2" t="s">
        <v>126</v>
      </c>
      <c r="I2" t="s">
        <v>121</v>
      </c>
    </row>
    <row r="3" spans="5:10" ht="12.75">
      <c r="E3">
        <v>180.86</v>
      </c>
      <c r="G3" t="s">
        <v>122</v>
      </c>
      <c r="I3">
        <v>0.00451</v>
      </c>
      <c r="J3" t="s">
        <v>127</v>
      </c>
    </row>
    <row r="4" spans="5:10" ht="12.75">
      <c r="E4">
        <v>152.94</v>
      </c>
      <c r="G4" t="s">
        <v>120</v>
      </c>
      <c r="I4">
        <v>0.0038158</v>
      </c>
      <c r="J4" t="s">
        <v>127</v>
      </c>
    </row>
    <row r="5" spans="5:10" ht="12.75">
      <c r="E5">
        <v>98.11</v>
      </c>
      <c r="F5">
        <v>59.5</v>
      </c>
      <c r="G5" t="s">
        <v>124</v>
      </c>
      <c r="I5">
        <v>0.00245</v>
      </c>
      <c r="J5" t="s">
        <v>127</v>
      </c>
    </row>
    <row r="6" ht="12.75">
      <c r="C6" t="s">
        <v>108</v>
      </c>
    </row>
    <row r="7" spans="1:10" ht="12.75">
      <c r="A7" t="s">
        <v>107</v>
      </c>
      <c r="B7">
        <v>1</v>
      </c>
      <c r="C7">
        <v>5</v>
      </c>
      <c r="D7" t="s">
        <v>134</v>
      </c>
      <c r="E7">
        <v>75.98</v>
      </c>
      <c r="G7" t="s">
        <v>122</v>
      </c>
      <c r="I7">
        <v>0.0018958</v>
      </c>
      <c r="J7" t="s">
        <v>123</v>
      </c>
    </row>
    <row r="8" spans="1:10" ht="12.75">
      <c r="A8" t="s">
        <v>109</v>
      </c>
      <c r="B8">
        <v>1</v>
      </c>
      <c r="C8">
        <v>3</v>
      </c>
      <c r="D8" t="s">
        <v>134</v>
      </c>
      <c r="E8">
        <v>63.84</v>
      </c>
      <c r="G8" t="s">
        <v>120</v>
      </c>
      <c r="I8">
        <v>0.00159</v>
      </c>
      <c r="J8" t="s">
        <v>123</v>
      </c>
    </row>
    <row r="9" spans="1:10" ht="12.75">
      <c r="A9" t="s">
        <v>110</v>
      </c>
      <c r="B9">
        <v>1</v>
      </c>
      <c r="C9">
        <v>0.005</v>
      </c>
      <c r="D9" t="s">
        <v>134</v>
      </c>
      <c r="E9">
        <v>41.65</v>
      </c>
      <c r="F9">
        <v>25.25</v>
      </c>
      <c r="G9" t="s">
        <v>124</v>
      </c>
      <c r="H9" t="s">
        <v>125</v>
      </c>
      <c r="I9">
        <v>0.00104</v>
      </c>
      <c r="J9" t="s">
        <v>123</v>
      </c>
    </row>
    <row r="10" spans="1:4" ht="12.75">
      <c r="A10" t="s">
        <v>111</v>
      </c>
      <c r="B10">
        <v>1</v>
      </c>
      <c r="C10">
        <v>0.002</v>
      </c>
      <c r="D10" t="s">
        <v>134</v>
      </c>
    </row>
    <row r="11" spans="1:10" ht="12.75">
      <c r="A11" t="s">
        <v>133</v>
      </c>
      <c r="B11">
        <v>1</v>
      </c>
      <c r="C11">
        <v>0.00451</v>
      </c>
      <c r="D11" t="s">
        <v>135</v>
      </c>
      <c r="E11">
        <v>25.3</v>
      </c>
      <c r="G11" t="s">
        <v>122</v>
      </c>
      <c r="I11">
        <v>0.000631</v>
      </c>
      <c r="J11" t="s">
        <v>128</v>
      </c>
    </row>
    <row r="12" spans="1:10" ht="12.75">
      <c r="A12" t="s">
        <v>112</v>
      </c>
      <c r="B12">
        <v>1</v>
      </c>
      <c r="C12">
        <v>0.0038158</v>
      </c>
      <c r="D12" t="s">
        <v>135</v>
      </c>
      <c r="E12">
        <v>21.43</v>
      </c>
      <c r="G12" t="s">
        <v>120</v>
      </c>
      <c r="I12">
        <v>0.000535</v>
      </c>
      <c r="J12" t="s">
        <v>128</v>
      </c>
    </row>
    <row r="13" spans="1:10" ht="12.75">
      <c r="A13" t="s">
        <v>113</v>
      </c>
      <c r="B13">
        <v>1</v>
      </c>
      <c r="C13">
        <v>0.00245</v>
      </c>
      <c r="D13" t="s">
        <v>135</v>
      </c>
      <c r="E13">
        <v>13.51</v>
      </c>
      <c r="F13">
        <v>8.18</v>
      </c>
      <c r="G13" t="s">
        <v>124</v>
      </c>
      <c r="I13">
        <v>0.000337</v>
      </c>
      <c r="J13" t="s">
        <v>128</v>
      </c>
    </row>
    <row r="14" spans="1:4" ht="12.75">
      <c r="A14" t="s">
        <v>114</v>
      </c>
      <c r="B14">
        <v>1</v>
      </c>
      <c r="C14">
        <v>0.0018958</v>
      </c>
      <c r="D14" t="s">
        <v>135</v>
      </c>
    </row>
    <row r="15" spans="1:4" ht="12.75">
      <c r="A15" t="s">
        <v>115</v>
      </c>
      <c r="B15">
        <v>1</v>
      </c>
      <c r="C15">
        <v>0.00159</v>
      </c>
      <c r="D15" t="s">
        <v>135</v>
      </c>
    </row>
    <row r="16" spans="1:4" ht="12.75">
      <c r="A16" t="s">
        <v>116</v>
      </c>
      <c r="B16">
        <v>1</v>
      </c>
      <c r="C16">
        <v>0.00104</v>
      </c>
      <c r="D16" t="s">
        <v>135</v>
      </c>
    </row>
    <row r="17" spans="1:4" ht="12.75">
      <c r="A17" t="s">
        <v>130</v>
      </c>
      <c r="B17">
        <v>1</v>
      </c>
      <c r="C17">
        <v>0.000631</v>
      </c>
      <c r="D17" t="s">
        <v>135</v>
      </c>
    </row>
    <row r="18" spans="1:4" ht="12.75">
      <c r="A18" t="s">
        <v>131</v>
      </c>
      <c r="B18">
        <v>1</v>
      </c>
      <c r="C18">
        <v>0.000535</v>
      </c>
      <c r="D18" t="s">
        <v>135</v>
      </c>
    </row>
    <row r="19" spans="1:4" ht="12.75">
      <c r="A19" t="s">
        <v>132</v>
      </c>
      <c r="B19">
        <v>1</v>
      </c>
      <c r="C19">
        <v>0.000337</v>
      </c>
      <c r="D19" t="s">
        <v>135</v>
      </c>
    </row>
    <row r="20" spans="1:4" ht="12.75">
      <c r="A20" t="s">
        <v>129</v>
      </c>
      <c r="B20">
        <v>1</v>
      </c>
      <c r="C20">
        <f>10^-3.98</f>
        <v>0.00010471285480508985</v>
      </c>
      <c r="D20" t="s">
        <v>136</v>
      </c>
    </row>
    <row r="21" spans="1:4" ht="12.75">
      <c r="A21" t="s">
        <v>117</v>
      </c>
      <c r="B21">
        <v>1</v>
      </c>
      <c r="C21">
        <v>1E-05</v>
      </c>
      <c r="D21" t="s">
        <v>134</v>
      </c>
    </row>
    <row r="22" spans="1:4" ht="12.75">
      <c r="A22" t="s">
        <v>118</v>
      </c>
      <c r="B22">
        <v>1</v>
      </c>
      <c r="C22">
        <v>6E-07</v>
      </c>
      <c r="D22" t="s">
        <v>134</v>
      </c>
    </row>
    <row r="23" spans="1:4" ht="12.75">
      <c r="A23" t="s">
        <v>31</v>
      </c>
      <c r="B23">
        <v>1</v>
      </c>
      <c r="C23">
        <v>3E-07</v>
      </c>
      <c r="D23" t="s">
        <v>134</v>
      </c>
    </row>
    <row r="24" spans="1:4" ht="12.75">
      <c r="A24" t="s">
        <v>119</v>
      </c>
      <c r="B24">
        <v>1</v>
      </c>
      <c r="C24">
        <v>2E-08</v>
      </c>
      <c r="D24" t="s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58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12.2</v>
      </c>
      <c r="E5" s="19">
        <v>12.2</v>
      </c>
      <c r="F5" s="19">
        <v>12.2</v>
      </c>
      <c r="G5" s="19">
        <v>12.2</v>
      </c>
      <c r="H5" s="19">
        <v>12.2</v>
      </c>
      <c r="I5" s="19">
        <v>12.2</v>
      </c>
      <c r="J5" s="19">
        <v>12.2</v>
      </c>
      <c r="K5" s="19">
        <v>12.2</v>
      </c>
      <c r="L5" s="19">
        <v>12.2</v>
      </c>
      <c r="M5" s="19">
        <v>12.2</v>
      </c>
      <c r="N5" s="19">
        <v>12.2</v>
      </c>
      <c r="O5" s="19"/>
      <c r="P5" s="19">
        <v>12.2</v>
      </c>
      <c r="Q5" s="19">
        <v>12.2</v>
      </c>
      <c r="R5" s="19">
        <v>12.2</v>
      </c>
      <c r="S5" s="19">
        <v>12.2</v>
      </c>
      <c r="T5" s="19">
        <v>12.2</v>
      </c>
      <c r="U5" s="19">
        <v>12.2</v>
      </c>
      <c r="V5" s="19">
        <v>12.2</v>
      </c>
      <c r="W5" s="19">
        <v>12.2</v>
      </c>
      <c r="X5" s="19">
        <v>12.2</v>
      </c>
      <c r="Y5" s="19">
        <v>12.2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12.2</v>
      </c>
      <c r="E9" s="9">
        <f t="shared" si="2"/>
        <v>12.2</v>
      </c>
      <c r="F9" s="9">
        <f t="shared" si="2"/>
        <v>12.2</v>
      </c>
      <c r="G9" s="9">
        <f t="shared" si="2"/>
        <v>12.2</v>
      </c>
      <c r="H9" s="9">
        <f t="shared" si="2"/>
        <v>12.2</v>
      </c>
      <c r="I9" s="9">
        <f t="shared" si="2"/>
        <v>12.2</v>
      </c>
      <c r="J9" s="9">
        <f t="shared" si="2"/>
        <v>12.2</v>
      </c>
      <c r="K9" s="9">
        <f t="shared" si="2"/>
        <v>12.2</v>
      </c>
      <c r="L9" s="9">
        <f t="shared" si="2"/>
        <v>12.2</v>
      </c>
      <c r="M9" s="9">
        <f t="shared" si="2"/>
        <v>12.2</v>
      </c>
      <c r="N9" s="9">
        <f t="shared" si="2"/>
        <v>12.2</v>
      </c>
      <c r="O9" s="9"/>
      <c r="P9" s="9">
        <f aca="true" t="shared" si="3" ref="P9:Y9">P5+P6*P8</f>
        <v>11.489450428718145</v>
      </c>
      <c r="Q9" s="9">
        <f t="shared" si="3"/>
        <v>11.489450428718145</v>
      </c>
      <c r="R9" s="9">
        <f t="shared" si="3"/>
        <v>11.489450428718145</v>
      </c>
      <c r="S9" s="9">
        <f t="shared" si="3"/>
        <v>11.489450428718145</v>
      </c>
      <c r="T9" s="9">
        <f t="shared" si="3"/>
        <v>11.489450428718145</v>
      </c>
      <c r="U9" s="9">
        <f t="shared" si="3"/>
        <v>11.489450428718145</v>
      </c>
      <c r="V9" s="9">
        <f t="shared" si="3"/>
        <v>11.489450428718145</v>
      </c>
      <c r="W9" s="9">
        <f t="shared" si="3"/>
        <v>11.489450428718145</v>
      </c>
      <c r="X9" s="9">
        <f t="shared" si="3"/>
        <v>11.489450428718145</v>
      </c>
      <c r="Y9" s="9">
        <f t="shared" si="3"/>
        <v>11.489450428718145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14.5</v>
      </c>
      <c r="E11" s="3">
        <v>14.5</v>
      </c>
      <c r="F11" s="3">
        <v>14.5</v>
      </c>
      <c r="G11" s="3">
        <v>14.5</v>
      </c>
      <c r="H11" s="3">
        <v>14.5</v>
      </c>
      <c r="I11" s="3">
        <v>14.5</v>
      </c>
      <c r="J11" s="3">
        <v>14.5</v>
      </c>
      <c r="K11" s="3">
        <v>14.5</v>
      </c>
      <c r="L11" s="3">
        <v>14.5</v>
      </c>
      <c r="M11" s="3">
        <v>14.5</v>
      </c>
      <c r="N11" s="3">
        <v>14.5</v>
      </c>
      <c r="O11" s="3"/>
      <c r="P11" s="3">
        <v>14.5</v>
      </c>
      <c r="Q11" s="3">
        <v>14.5</v>
      </c>
      <c r="R11" s="3">
        <v>14.5</v>
      </c>
      <c r="S11" s="3">
        <v>14.5</v>
      </c>
      <c r="T11" s="3">
        <v>14.5</v>
      </c>
      <c r="U11" s="3">
        <v>14.5</v>
      </c>
      <c r="V11" s="3">
        <v>14.5</v>
      </c>
      <c r="W11" s="3">
        <v>14.5</v>
      </c>
      <c r="X11" s="3">
        <v>14.5</v>
      </c>
      <c r="Y11" s="3"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14.5</v>
      </c>
      <c r="E15" s="9">
        <f t="shared" si="6"/>
        <v>14.5</v>
      </c>
      <c r="F15" s="9">
        <f t="shared" si="6"/>
        <v>14.5</v>
      </c>
      <c r="G15" s="9">
        <f t="shared" si="6"/>
        <v>14.5</v>
      </c>
      <c r="H15" s="9">
        <f t="shared" si="6"/>
        <v>14.5</v>
      </c>
      <c r="I15" s="9">
        <f t="shared" si="6"/>
        <v>14.5</v>
      </c>
      <c r="J15" s="9">
        <f t="shared" si="6"/>
        <v>14.5</v>
      </c>
      <c r="K15" s="9">
        <f t="shared" si="6"/>
        <v>14.5</v>
      </c>
      <c r="L15" s="9">
        <f t="shared" si="6"/>
        <v>14.5</v>
      </c>
      <c r="M15" s="9">
        <f t="shared" si="6"/>
        <v>14.5</v>
      </c>
      <c r="N15" s="9">
        <f t="shared" si="6"/>
        <v>14.5</v>
      </c>
      <c r="O15" s="9"/>
      <c r="P15" s="9">
        <f aca="true" t="shared" si="7" ref="P15:Y15">P11+P12*P14</f>
        <v>14.093971673553225</v>
      </c>
      <c r="Q15" s="9">
        <f t="shared" si="7"/>
        <v>14.093971673553225</v>
      </c>
      <c r="R15" s="9">
        <f t="shared" si="7"/>
        <v>14.093971673553225</v>
      </c>
      <c r="S15" s="9">
        <f t="shared" si="7"/>
        <v>14.093971673553225</v>
      </c>
      <c r="T15" s="9">
        <f t="shared" si="7"/>
        <v>14.093971673553225</v>
      </c>
      <c r="U15" s="9">
        <f t="shared" si="7"/>
        <v>14.093971673553225</v>
      </c>
      <c r="V15" s="9">
        <f t="shared" si="7"/>
        <v>14.093971673553225</v>
      </c>
      <c r="W15" s="9">
        <f t="shared" si="7"/>
        <v>14.093971673553225</v>
      </c>
      <c r="X15" s="9">
        <f t="shared" si="7"/>
        <v>14.093971673553225</v>
      </c>
      <c r="Y15" s="9">
        <f t="shared" si="7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12.7</v>
      </c>
      <c r="E17" s="3">
        <v>12.7</v>
      </c>
      <c r="F17" s="3">
        <v>12.7</v>
      </c>
      <c r="G17" s="3">
        <v>12.7</v>
      </c>
      <c r="H17" s="3">
        <v>12.7</v>
      </c>
      <c r="I17" s="3">
        <v>12.7</v>
      </c>
      <c r="J17" s="3">
        <v>12.7</v>
      </c>
      <c r="K17" s="3">
        <v>12.7</v>
      </c>
      <c r="L17" s="3">
        <v>12.7</v>
      </c>
      <c r="M17" s="3">
        <v>12.7</v>
      </c>
      <c r="N17" s="3">
        <v>12.7</v>
      </c>
      <c r="O17" s="3"/>
      <c r="P17" s="3">
        <v>12.7</v>
      </c>
      <c r="Q17" s="3">
        <v>12.7</v>
      </c>
      <c r="R17" s="3">
        <v>12.7</v>
      </c>
      <c r="S17" s="3">
        <v>12.7</v>
      </c>
      <c r="T17" s="3">
        <v>12.7</v>
      </c>
      <c r="U17" s="3">
        <v>12.7</v>
      </c>
      <c r="V17" s="3">
        <v>12.7</v>
      </c>
      <c r="W17" s="3">
        <v>12.7</v>
      </c>
      <c r="X17" s="3">
        <v>12.7</v>
      </c>
      <c r="Y17" s="3">
        <v>12.7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12.7</v>
      </c>
      <c r="E21" s="9">
        <f t="shared" si="10"/>
        <v>12.7</v>
      </c>
      <c r="F21" s="9">
        <f t="shared" si="10"/>
        <v>12.7</v>
      </c>
      <c r="G21" s="9">
        <f t="shared" si="10"/>
        <v>12.7</v>
      </c>
      <c r="H21" s="9">
        <f t="shared" si="10"/>
        <v>12.7</v>
      </c>
      <c r="I21" s="9">
        <f t="shared" si="10"/>
        <v>12.7</v>
      </c>
      <c r="J21" s="9">
        <f t="shared" si="10"/>
        <v>12.7</v>
      </c>
      <c r="K21" s="9">
        <f t="shared" si="10"/>
        <v>12.7</v>
      </c>
      <c r="L21" s="9">
        <f t="shared" si="10"/>
        <v>12.7</v>
      </c>
      <c r="M21" s="9">
        <f t="shared" si="10"/>
        <v>12.7</v>
      </c>
      <c r="N21" s="9">
        <f t="shared" si="10"/>
        <v>12.7</v>
      </c>
      <c r="O21" s="9"/>
      <c r="P21" s="9">
        <f aca="true" t="shared" si="11" ref="P21:Y21">P17+P18*P20</f>
        <v>12.192464591941532</v>
      </c>
      <c r="Q21" s="9">
        <f t="shared" si="11"/>
        <v>12.192464591941532</v>
      </c>
      <c r="R21" s="9">
        <f t="shared" si="11"/>
        <v>12.192464591941532</v>
      </c>
      <c r="S21" s="9">
        <f t="shared" si="11"/>
        <v>12.192464591941532</v>
      </c>
      <c r="T21" s="9">
        <f t="shared" si="11"/>
        <v>12.192464591941532</v>
      </c>
      <c r="U21" s="9">
        <f t="shared" si="11"/>
        <v>12.192464591941532</v>
      </c>
      <c r="V21" s="9">
        <f t="shared" si="11"/>
        <v>12.192464591941532</v>
      </c>
      <c r="W21" s="9">
        <f t="shared" si="11"/>
        <v>12.192464591941532</v>
      </c>
      <c r="X21" s="9">
        <f t="shared" si="11"/>
        <v>12.192464591941532</v>
      </c>
      <c r="Y21" s="9">
        <f t="shared" si="11"/>
        <v>12.192464591941532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2.426609852178783E-15</v>
      </c>
      <c r="E39" s="6">
        <f t="shared" si="16"/>
        <v>6.237347605406917E-16</v>
      </c>
      <c r="F39" s="6">
        <f t="shared" si="16"/>
        <v>4.4157038544514896E-16</v>
      </c>
      <c r="G39" s="6">
        <f t="shared" si="16"/>
        <v>3.589218771457263E-16</v>
      </c>
      <c r="H39" s="6">
        <f t="shared" si="16"/>
        <v>2.818382366742582E-16</v>
      </c>
      <c r="I39" s="6">
        <f t="shared" si="16"/>
        <v>2.317394069693218E-16</v>
      </c>
      <c r="J39" s="6">
        <f t="shared" si="16"/>
        <v>1.9952617153930686E-16</v>
      </c>
      <c r="K39" s="6">
        <f t="shared" si="16"/>
        <v>1.659586242441988E-16</v>
      </c>
      <c r="L39" s="6">
        <f t="shared" si="16"/>
        <v>1.5310867714689166E-16</v>
      </c>
      <c r="M39" s="6">
        <f t="shared" si="16"/>
        <v>1.4288932427794623E-16</v>
      </c>
      <c r="N39" s="6">
        <f t="shared" si="16"/>
        <v>1.3803835316893514E-16</v>
      </c>
      <c r="O39" s="6"/>
      <c r="P39" s="6">
        <f aca="true" t="shared" si="17" ref="P39:Y39">P40*P41/P43</f>
        <v>1.1105791807770444E-14</v>
      </c>
      <c r="Q39" s="6">
        <f t="shared" si="17"/>
        <v>2.5736502002974162E-15</v>
      </c>
      <c r="R39" s="6">
        <f t="shared" si="17"/>
        <v>1.8860339686808314E-15</v>
      </c>
      <c r="S39" s="6">
        <f t="shared" si="17"/>
        <v>1.5507775372827828E-15</v>
      </c>
      <c r="T39" s="6">
        <f t="shared" si="17"/>
        <v>1.2318263342437043E-15</v>
      </c>
      <c r="U39" s="6">
        <f t="shared" si="17"/>
        <v>1.036452641057049E-15</v>
      </c>
      <c r="V39" s="6">
        <f t="shared" si="17"/>
        <v>8.92379203677226E-16</v>
      </c>
      <c r="W39" s="6">
        <f t="shared" si="17"/>
        <v>7.422486173310398E-16</v>
      </c>
      <c r="X39" s="6">
        <f t="shared" si="17"/>
        <v>7.253529615155966E-16</v>
      </c>
      <c r="Y39" s="6">
        <f t="shared" si="17"/>
        <v>7.170499076543427E-16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6.309573444801928E-13</v>
      </c>
      <c r="E40" s="15">
        <f t="shared" si="18"/>
        <v>6.309573444801928E-13</v>
      </c>
      <c r="F40" s="15">
        <f t="shared" si="18"/>
        <v>6.309573444801928E-13</v>
      </c>
      <c r="G40" s="15">
        <f t="shared" si="18"/>
        <v>6.309573444801928E-13</v>
      </c>
      <c r="H40" s="15">
        <f t="shared" si="18"/>
        <v>6.309573444801928E-13</v>
      </c>
      <c r="I40" s="15">
        <f t="shared" si="18"/>
        <v>6.309573444801928E-13</v>
      </c>
      <c r="J40" s="15">
        <f t="shared" si="18"/>
        <v>6.309573444801928E-13</v>
      </c>
      <c r="K40" s="15">
        <f t="shared" si="18"/>
        <v>6.309573444801928E-13</v>
      </c>
      <c r="L40" s="15">
        <f t="shared" si="18"/>
        <v>6.309573444801928E-13</v>
      </c>
      <c r="M40" s="15">
        <f t="shared" si="18"/>
        <v>6.309573444801928E-13</v>
      </c>
      <c r="N40" s="15">
        <f t="shared" si="18"/>
        <v>6.309573444801928E-13</v>
      </c>
      <c r="O40" s="15"/>
      <c r="P40" s="15">
        <f aca="true" t="shared" si="19" ref="P40:Y40">10^-P9</f>
        <v>3.240034027513585E-12</v>
      </c>
      <c r="Q40" s="15">
        <f t="shared" si="19"/>
        <v>3.240034027513585E-12</v>
      </c>
      <c r="R40" s="15">
        <f t="shared" si="19"/>
        <v>3.240034027513585E-12</v>
      </c>
      <c r="S40" s="15">
        <f t="shared" si="19"/>
        <v>3.240034027513585E-12</v>
      </c>
      <c r="T40" s="15">
        <f t="shared" si="19"/>
        <v>3.240034027513585E-12</v>
      </c>
      <c r="U40" s="15">
        <f t="shared" si="19"/>
        <v>3.240034027513585E-12</v>
      </c>
      <c r="V40" s="15">
        <f t="shared" si="19"/>
        <v>3.240034027513585E-12</v>
      </c>
      <c r="W40" s="15">
        <f t="shared" si="19"/>
        <v>3.240034027513585E-12</v>
      </c>
      <c r="X40" s="15">
        <f t="shared" si="19"/>
        <v>3.240034027513585E-12</v>
      </c>
      <c r="Y40" s="15">
        <f t="shared" si="19"/>
        <v>3.240034027513585E-12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0.003845917820453532</v>
      </c>
      <c r="E41" s="7">
        <f t="shared" si="20"/>
        <v>0.0009885530946569384</v>
      </c>
      <c r="F41" s="7">
        <f t="shared" si="20"/>
        <v>0.0006998419960022735</v>
      </c>
      <c r="G41" s="7">
        <f t="shared" si="20"/>
        <v>0.0005688529308438409</v>
      </c>
      <c r="H41" s="7">
        <f t="shared" si="20"/>
        <v>0.0004466835921509627</v>
      </c>
      <c r="I41" s="7">
        <f t="shared" si="20"/>
        <v>0.00036728230049808434</v>
      </c>
      <c r="J41" s="7">
        <f t="shared" si="20"/>
        <v>0.00031622776601683794</v>
      </c>
      <c r="K41" s="7">
        <f t="shared" si="20"/>
        <v>0.00026302679918953787</v>
      </c>
      <c r="L41" s="7">
        <f t="shared" si="20"/>
        <v>0.0002426610095082413</v>
      </c>
      <c r="M41" s="7">
        <f t="shared" si="20"/>
        <v>0.0002264644307593058</v>
      </c>
      <c r="N41" s="7">
        <f t="shared" si="20"/>
        <v>0.00021877616239495513</v>
      </c>
      <c r="O41" s="7"/>
      <c r="P41" s="7">
        <f aca="true" t="shared" si="21" ref="P41:Y41">(10^-P35)^P42</f>
        <v>0.003427677865464502</v>
      </c>
      <c r="Q41" s="7">
        <f t="shared" si="21"/>
        <v>0.0007943282347242811</v>
      </c>
      <c r="R41" s="7">
        <f t="shared" si="21"/>
        <v>0.0005821032177708713</v>
      </c>
      <c r="S41" s="7">
        <f t="shared" si="21"/>
        <v>0.0004786300923226382</v>
      </c>
      <c r="T41" s="7">
        <f t="shared" si="21"/>
        <v>0.00038018939632056113</v>
      </c>
      <c r="U41" s="7">
        <f t="shared" si="21"/>
        <v>0.0003198895109691397</v>
      </c>
      <c r="V41" s="7">
        <f t="shared" si="21"/>
        <v>0.00027542287033381624</v>
      </c>
      <c r="W41" s="7">
        <f t="shared" si="21"/>
        <v>0.00022908676527677715</v>
      </c>
      <c r="X41" s="7">
        <f t="shared" si="21"/>
        <v>0.0002238721138568338</v>
      </c>
      <c r="Y41" s="7">
        <f t="shared" si="21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  <c r="M42" s="3">
        <v>0.5</v>
      </c>
      <c r="N42" s="3">
        <v>0.5</v>
      </c>
      <c r="O42" s="3"/>
      <c r="P42" s="3">
        <v>0.5</v>
      </c>
      <c r="Q42" s="3">
        <v>0.5</v>
      </c>
      <c r="R42" s="3">
        <v>0.5</v>
      </c>
      <c r="S42" s="3">
        <v>0.5</v>
      </c>
      <c r="T42" s="3">
        <v>0.5</v>
      </c>
      <c r="U42" s="3">
        <v>0.5</v>
      </c>
      <c r="V42" s="3">
        <v>0.5</v>
      </c>
      <c r="W42" s="3">
        <v>0.5</v>
      </c>
      <c r="X42" s="3">
        <v>0.5</v>
      </c>
      <c r="Y42" s="3">
        <v>0.5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1.0000001000999925</v>
      </c>
      <c r="E43">
        <f t="shared" si="22"/>
        <v>1.0000001201499926</v>
      </c>
      <c r="F43">
        <f t="shared" si="22"/>
        <v>1.0000001401999892</v>
      </c>
      <c r="G43">
        <f t="shared" si="22"/>
        <v>1.0000001601999822</v>
      </c>
      <c r="H43">
        <f t="shared" si="22"/>
        <v>1.0000002002999573</v>
      </c>
      <c r="I43">
        <f t="shared" si="22"/>
        <v>1.000000250399906</v>
      </c>
      <c r="J43">
        <f t="shared" si="22"/>
        <v>1.0000003004998317</v>
      </c>
      <c r="K43">
        <f t="shared" si="22"/>
        <v>1.0000004006996157</v>
      </c>
      <c r="L43">
        <f t="shared" si="22"/>
        <v>1.0000004507994738</v>
      </c>
      <c r="M43">
        <f t="shared" si="22"/>
        <v>1.0000005008993094</v>
      </c>
      <c r="N43">
        <f t="shared" si="22"/>
        <v>1.0000005309492</v>
      </c>
      <c r="P43">
        <f aca="true" t="shared" si="23" ref="P43:Y43">(1+P45/P46)^P47*(1+P48/P49)^P50</f>
        <v>1.0000001000999925</v>
      </c>
      <c r="Q43">
        <f t="shared" si="23"/>
        <v>1.0000001201499926</v>
      </c>
      <c r="R43">
        <f t="shared" si="23"/>
        <v>1.0000001401999892</v>
      </c>
      <c r="S43">
        <f t="shared" si="23"/>
        <v>1.0000001601999822</v>
      </c>
      <c r="T43">
        <f t="shared" si="23"/>
        <v>1.0000002002999573</v>
      </c>
      <c r="U43">
        <f t="shared" si="23"/>
        <v>1.000000250399906</v>
      </c>
      <c r="V43">
        <f t="shared" si="23"/>
        <v>1.0000003004998317</v>
      </c>
      <c r="W43">
        <f t="shared" si="23"/>
        <v>1.0000004006996157</v>
      </c>
      <c r="X43">
        <f t="shared" si="23"/>
        <v>1.0000004207495616</v>
      </c>
      <c r="Y43">
        <f t="shared" si="23"/>
        <v>1.0000004307495334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0.1</v>
      </c>
      <c r="E47" s="3">
        <v>0.1</v>
      </c>
      <c r="F47" s="3">
        <v>0.1</v>
      </c>
      <c r="G47" s="3">
        <v>0.1</v>
      </c>
      <c r="H47" s="3">
        <v>0.1</v>
      </c>
      <c r="I47" s="3">
        <v>0.1</v>
      </c>
      <c r="J47" s="3">
        <v>0.1</v>
      </c>
      <c r="K47" s="3">
        <v>0.1</v>
      </c>
      <c r="L47" s="3">
        <v>0.1</v>
      </c>
      <c r="M47" s="3">
        <v>0.1</v>
      </c>
      <c r="N47" s="3">
        <v>0.1</v>
      </c>
      <c r="O47" s="3"/>
      <c r="P47" s="3">
        <v>0.1</v>
      </c>
      <c r="Q47" s="3">
        <v>0.1</v>
      </c>
      <c r="R47" s="3">
        <v>0.1</v>
      </c>
      <c r="S47" s="3">
        <v>0.1</v>
      </c>
      <c r="T47" s="3">
        <v>0.1</v>
      </c>
      <c r="U47" s="3">
        <v>0.1</v>
      </c>
      <c r="V47" s="3">
        <v>0.1</v>
      </c>
      <c r="W47" s="3">
        <v>0.1</v>
      </c>
      <c r="X47" s="3">
        <v>0.1</v>
      </c>
      <c r="Y47" s="3">
        <v>0.1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3.1622765533728233E-15</v>
      </c>
      <c r="E53" s="6">
        <f t="shared" si="26"/>
        <v>3.1622765533728233E-15</v>
      </c>
      <c r="F53" s="6">
        <f t="shared" si="26"/>
        <v>3.1622765533728233E-15</v>
      </c>
      <c r="G53" s="6">
        <f t="shared" si="26"/>
        <v>3.1622765533728233E-15</v>
      </c>
      <c r="H53" s="6">
        <f t="shared" si="26"/>
        <v>3.1622765533728233E-15</v>
      </c>
      <c r="I53" s="6">
        <f t="shared" si="26"/>
        <v>3.1622765533728233E-15</v>
      </c>
      <c r="J53" s="6">
        <f t="shared" si="26"/>
        <v>3.1622765533728233E-15</v>
      </c>
      <c r="K53" s="6">
        <f t="shared" si="26"/>
        <v>3.1622765533728233E-15</v>
      </c>
      <c r="L53" s="6">
        <f t="shared" si="26"/>
        <v>3.1622765533728233E-15</v>
      </c>
      <c r="M53" s="6">
        <f t="shared" si="26"/>
        <v>3.1622765533728233E-15</v>
      </c>
      <c r="N53" s="6">
        <f t="shared" si="26"/>
        <v>3.1622765533728233E-15</v>
      </c>
      <c r="O53" s="6"/>
      <c r="P53" s="6">
        <f aca="true" t="shared" si="27" ref="P53:Y53">P54/P57</f>
        <v>3.1622765533728233E-15</v>
      </c>
      <c r="Q53" s="6">
        <f t="shared" si="27"/>
        <v>3.1622765533728233E-15</v>
      </c>
      <c r="R53" s="6">
        <f t="shared" si="27"/>
        <v>3.1622765533728233E-15</v>
      </c>
      <c r="S53" s="6">
        <f t="shared" si="27"/>
        <v>3.1622765533728233E-15</v>
      </c>
      <c r="T53" s="6">
        <f t="shared" si="27"/>
        <v>3.1622765533728233E-15</v>
      </c>
      <c r="U53" s="6">
        <f t="shared" si="27"/>
        <v>3.1622765533728233E-15</v>
      </c>
      <c r="V53" s="6">
        <f t="shared" si="27"/>
        <v>3.1622765533728233E-15</v>
      </c>
      <c r="W53" s="6">
        <f t="shared" si="27"/>
        <v>3.1622765533728233E-15</v>
      </c>
      <c r="X53" s="6">
        <f t="shared" si="27"/>
        <v>3.1622765533728233E-15</v>
      </c>
      <c r="Y53" s="6">
        <f t="shared" si="27"/>
        <v>3.1622765533728233E-15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1.000000349999605</v>
      </c>
      <c r="E57">
        <f t="shared" si="30"/>
        <v>1.000000349999605</v>
      </c>
      <c r="F57">
        <f t="shared" si="30"/>
        <v>1.000000349999605</v>
      </c>
      <c r="G57">
        <f t="shared" si="30"/>
        <v>1.000000349999605</v>
      </c>
      <c r="H57">
        <f t="shared" si="30"/>
        <v>1.000000349999605</v>
      </c>
      <c r="I57">
        <f t="shared" si="30"/>
        <v>1.000000349999605</v>
      </c>
      <c r="J57">
        <f t="shared" si="30"/>
        <v>1.000000349999605</v>
      </c>
      <c r="K57">
        <f t="shared" si="30"/>
        <v>1.000000349999605</v>
      </c>
      <c r="L57">
        <f t="shared" si="30"/>
        <v>1.000000349999605</v>
      </c>
      <c r="M57">
        <f t="shared" si="30"/>
        <v>1.000000349999605</v>
      </c>
      <c r="N57">
        <f t="shared" si="30"/>
        <v>1.000000349999605</v>
      </c>
      <c r="P57">
        <f aca="true" t="shared" si="31" ref="P57:Y57">(1+P59/P60)^P61*(1+P62/P63)^P64</f>
        <v>1.000000349999605</v>
      </c>
      <c r="Q57">
        <f t="shared" si="31"/>
        <v>1.000000349999605</v>
      </c>
      <c r="R57">
        <f t="shared" si="31"/>
        <v>1.000000349999605</v>
      </c>
      <c r="S57">
        <f t="shared" si="31"/>
        <v>1.000000349999605</v>
      </c>
      <c r="T57">
        <f t="shared" si="31"/>
        <v>1.000000349999605</v>
      </c>
      <c r="U57">
        <f t="shared" si="31"/>
        <v>1.000000349999605</v>
      </c>
      <c r="V57">
        <f t="shared" si="31"/>
        <v>1.000000349999605</v>
      </c>
      <c r="W57">
        <f t="shared" si="31"/>
        <v>1.000000349999605</v>
      </c>
      <c r="X57">
        <f t="shared" si="31"/>
        <v>1.000000349999605</v>
      </c>
      <c r="Y57">
        <f t="shared" si="31"/>
        <v>1.000000349999605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0.1</v>
      </c>
      <c r="E61" s="3">
        <v>0.1</v>
      </c>
      <c r="F61" s="3">
        <v>0.1</v>
      </c>
      <c r="G61" s="3">
        <v>0.1</v>
      </c>
      <c r="H61" s="3">
        <v>0.1</v>
      </c>
      <c r="I61" s="3">
        <v>0.1</v>
      </c>
      <c r="J61" s="3">
        <v>0.1</v>
      </c>
      <c r="K61" s="3">
        <v>0.1</v>
      </c>
      <c r="L61" s="3">
        <v>0.1</v>
      </c>
      <c r="M61" s="3">
        <v>0.1</v>
      </c>
      <c r="N61" s="3">
        <v>0.1</v>
      </c>
      <c r="O61" s="3"/>
      <c r="P61" s="3">
        <v>0.1</v>
      </c>
      <c r="Q61" s="3">
        <v>0.1</v>
      </c>
      <c r="R61" s="3">
        <v>0.1</v>
      </c>
      <c r="S61" s="3">
        <v>0.1</v>
      </c>
      <c r="T61" s="3">
        <v>0.1</v>
      </c>
      <c r="U61" s="3">
        <v>0.1</v>
      </c>
      <c r="V61" s="3">
        <v>0.1</v>
      </c>
      <c r="W61" s="3">
        <v>0.1</v>
      </c>
      <c r="X61" s="3">
        <v>0.1</v>
      </c>
      <c r="Y61" s="3">
        <v>0.1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/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0.2</v>
      </c>
      <c r="E64" s="3">
        <v>0.2</v>
      </c>
      <c r="F64" s="3">
        <v>0.2</v>
      </c>
      <c r="G64" s="3">
        <v>0.2</v>
      </c>
      <c r="H64" s="3">
        <v>0.2</v>
      </c>
      <c r="I64" s="3">
        <v>0.2</v>
      </c>
      <c r="J64" s="3">
        <v>0.2</v>
      </c>
      <c r="K64" s="3">
        <v>0.2</v>
      </c>
      <c r="L64" s="3">
        <v>0.2</v>
      </c>
      <c r="M64" s="3">
        <v>0.2</v>
      </c>
      <c r="N64" s="3">
        <v>0.2</v>
      </c>
      <c r="O64" s="3"/>
      <c r="P64" s="3">
        <v>0.2</v>
      </c>
      <c r="Q64" s="3">
        <v>0.2</v>
      </c>
      <c r="R64" s="3">
        <v>0.2</v>
      </c>
      <c r="S64" s="3">
        <v>0.2</v>
      </c>
      <c r="T64" s="3">
        <v>0.2</v>
      </c>
      <c r="U64" s="3">
        <v>0.2</v>
      </c>
      <c r="V64" s="3">
        <v>0.2</v>
      </c>
      <c r="W64" s="3">
        <v>0.2</v>
      </c>
      <c r="X64" s="3">
        <v>0.2</v>
      </c>
      <c r="Y64" s="3">
        <v>0.2</v>
      </c>
    </row>
    <row r="66" spans="3:28" ht="12.75">
      <c r="C66" s="3" t="s">
        <v>7</v>
      </c>
      <c r="D66" s="6">
        <f aca="true" t="shared" si="36" ref="D66:N66">D67*D68/D70</f>
        <v>3.539973410834348E-16</v>
      </c>
      <c r="E66" s="6">
        <f t="shared" si="36"/>
        <v>7.998342550070283E-16</v>
      </c>
      <c r="F66" s="6">
        <f t="shared" si="36"/>
        <v>9.840111057611346E-16</v>
      </c>
      <c r="G66" s="6">
        <f t="shared" si="36"/>
        <v>1.1142945335917294E-15</v>
      </c>
      <c r="H66" s="6">
        <f t="shared" si="36"/>
        <v>1.2882495516931342E-15</v>
      </c>
      <c r="I66" s="6">
        <f t="shared" si="36"/>
        <v>1.4487718535447608E-15</v>
      </c>
      <c r="J66" s="6">
        <f t="shared" si="36"/>
        <v>1.5848931924611137E-15</v>
      </c>
      <c r="K66" s="6">
        <f t="shared" si="36"/>
        <v>1.7701089583174229E-15</v>
      </c>
      <c r="L66" s="6">
        <f t="shared" si="36"/>
        <v>1.8578044550916995E-15</v>
      </c>
      <c r="M66" s="6">
        <f t="shared" si="36"/>
        <v>1.936421963946607E-15</v>
      </c>
      <c r="N66" s="6">
        <f t="shared" si="36"/>
        <v>1.9769696401118624E-15</v>
      </c>
      <c r="O66" s="6"/>
      <c r="P66" s="6">
        <f aca="true" t="shared" si="37" ref="P66:Y66">P67*P68/P70</f>
        <v>3.7931498497368196E-16</v>
      </c>
      <c r="Q66" s="6">
        <f t="shared" si="37"/>
        <v>9.120108393559105E-16</v>
      </c>
      <c r="R66" s="6">
        <f t="shared" si="37"/>
        <v>1.099005839432521E-15</v>
      </c>
      <c r="S66" s="6">
        <f t="shared" si="37"/>
        <v>1.2359474334445114E-15</v>
      </c>
      <c r="T66" s="6">
        <f t="shared" si="37"/>
        <v>1.4190575216890925E-15</v>
      </c>
      <c r="U66" s="6">
        <f t="shared" si="37"/>
        <v>1.5739828644662207E-15</v>
      </c>
      <c r="V66" s="6">
        <f t="shared" si="37"/>
        <v>1.721868574986008E-15</v>
      </c>
      <c r="W66" s="6">
        <f t="shared" si="37"/>
        <v>1.923091728910159E-15</v>
      </c>
      <c r="X66" s="6">
        <f t="shared" si="37"/>
        <v>1.949844599758046E-15</v>
      </c>
      <c r="Y66" s="6">
        <f t="shared" si="37"/>
        <v>1.963360276836048E-15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1.9952623149688807E-13</v>
      </c>
      <c r="E67">
        <f t="shared" si="38"/>
        <v>1.9952623149688807E-13</v>
      </c>
      <c r="F67">
        <f t="shared" si="38"/>
        <v>1.9952623149688807E-13</v>
      </c>
      <c r="G67">
        <f t="shared" si="38"/>
        <v>1.9952623149688807E-13</v>
      </c>
      <c r="H67">
        <f t="shared" si="38"/>
        <v>1.9952623149688807E-13</v>
      </c>
      <c r="I67">
        <f t="shared" si="38"/>
        <v>1.9952623149688807E-13</v>
      </c>
      <c r="J67">
        <f t="shared" si="38"/>
        <v>1.9952623149688807E-13</v>
      </c>
      <c r="K67">
        <f t="shared" si="38"/>
        <v>1.9952623149688807E-13</v>
      </c>
      <c r="L67">
        <f t="shared" si="38"/>
        <v>1.9952623149688807E-13</v>
      </c>
      <c r="M67">
        <f t="shared" si="38"/>
        <v>1.9952623149688807E-13</v>
      </c>
      <c r="N67">
        <f t="shared" si="38"/>
        <v>1.9952623149688807E-13</v>
      </c>
      <c r="P67">
        <f aca="true" t="shared" si="39" ref="P67:Y67">10^-P17</f>
        <v>1.9952623149688807E-13</v>
      </c>
      <c r="Q67">
        <f t="shared" si="39"/>
        <v>1.9952623149688807E-13</v>
      </c>
      <c r="R67">
        <f t="shared" si="39"/>
        <v>1.9952623149688807E-13</v>
      </c>
      <c r="S67">
        <f t="shared" si="39"/>
        <v>1.9952623149688807E-13</v>
      </c>
      <c r="T67">
        <f t="shared" si="39"/>
        <v>1.9952623149688807E-13</v>
      </c>
      <c r="U67">
        <f t="shared" si="39"/>
        <v>1.9952623149688807E-13</v>
      </c>
      <c r="V67">
        <f t="shared" si="39"/>
        <v>1.9952623149688807E-13</v>
      </c>
      <c r="W67">
        <f t="shared" si="39"/>
        <v>1.9952623149688807E-13</v>
      </c>
      <c r="X67">
        <f t="shared" si="39"/>
        <v>1.9952623149688807E-13</v>
      </c>
      <c r="Y67">
        <f t="shared" si="39"/>
        <v>1.9952623149688807E-13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1.2252457191436976E-14</v>
      </c>
      <c r="E78" s="8">
        <f t="shared" si="50"/>
        <v>1.0895419013722478E-14</v>
      </c>
      <c r="F78" s="8">
        <f t="shared" si="50"/>
        <v>1.089743148938104E-14</v>
      </c>
      <c r="G78" s="8">
        <f t="shared" si="50"/>
        <v>1.0945066408912214E-14</v>
      </c>
      <c r="H78" s="8">
        <f t="shared" si="50"/>
        <v>1.104193778654215E-14</v>
      </c>
      <c r="I78" s="8">
        <f t="shared" si="50"/>
        <v>1.115236125868884E-14</v>
      </c>
      <c r="J78" s="8">
        <f t="shared" si="50"/>
        <v>1.1256269362175177E-14</v>
      </c>
      <c r="K78" s="8">
        <f t="shared" si="50"/>
        <v>1.140791758073638E-14</v>
      </c>
      <c r="L78" s="8">
        <f t="shared" si="50"/>
        <v>1.1482763130413349E-14</v>
      </c>
      <c r="M78" s="8">
        <f t="shared" si="50"/>
        <v>1.155116128639931E-14</v>
      </c>
      <c r="N78" s="8">
        <f t="shared" si="50"/>
        <v>1.1586857991455556E-14</v>
      </c>
      <c r="O78" s="8"/>
      <c r="P78" s="8">
        <f aca="true" t="shared" si="51" ref="P78:Y78">SUM(P39,P53,P66,P72)</f>
        <v>2.095695679091888E-14</v>
      </c>
      <c r="Q78" s="8">
        <f t="shared" si="51"/>
        <v>1.2957511037828084E-14</v>
      </c>
      <c r="R78" s="8">
        <f t="shared" si="51"/>
        <v>1.2456889806288111E-14</v>
      </c>
      <c r="S78" s="8">
        <f t="shared" si="51"/>
        <v>1.2258574968902053E-14</v>
      </c>
      <c r="T78" s="8">
        <f t="shared" si="51"/>
        <v>1.2122733854107554E-14</v>
      </c>
      <c r="U78" s="8">
        <f t="shared" si="51"/>
        <v>1.2082285503698028E-14</v>
      </c>
      <c r="V78" s="8">
        <f t="shared" si="51"/>
        <v>1.2086097776837991E-14</v>
      </c>
      <c r="W78" s="8">
        <f t="shared" si="51"/>
        <v>1.2137190344415955E-14</v>
      </c>
      <c r="X78" s="8">
        <f t="shared" si="51"/>
        <v>1.2147047559448399E-14</v>
      </c>
      <c r="Y78" s="8">
        <f t="shared" si="51"/>
        <v>1.2152260182665148E-14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1.2252457191436975E-05</v>
      </c>
      <c r="E79" s="8">
        <f t="shared" si="52"/>
        <v>1.0895419013722477E-05</v>
      </c>
      <c r="F79" s="8">
        <f t="shared" si="52"/>
        <v>1.089743148938104E-05</v>
      </c>
      <c r="G79" s="8">
        <f t="shared" si="52"/>
        <v>1.0945066408912214E-05</v>
      </c>
      <c r="H79" s="8">
        <f t="shared" si="52"/>
        <v>1.104193778654215E-05</v>
      </c>
      <c r="I79" s="8">
        <f t="shared" si="52"/>
        <v>1.115236125868884E-05</v>
      </c>
      <c r="J79" s="8">
        <f t="shared" si="52"/>
        <v>1.1256269362175177E-05</v>
      </c>
      <c r="K79" s="8">
        <f t="shared" si="52"/>
        <v>1.140791758073638E-05</v>
      </c>
      <c r="L79" s="8">
        <f t="shared" si="52"/>
        <v>1.1482763130413348E-05</v>
      </c>
      <c r="M79" s="8">
        <f t="shared" si="52"/>
        <v>1.155116128639931E-05</v>
      </c>
      <c r="N79" s="8">
        <f t="shared" si="52"/>
        <v>1.1586857991455556E-05</v>
      </c>
      <c r="O79" s="8"/>
      <c r="P79" s="8">
        <f aca="true" t="shared" si="53" ref="P79:Y79">P78*10^9</f>
        <v>2.095695679091888E-05</v>
      </c>
      <c r="Q79" s="8">
        <f t="shared" si="53"/>
        <v>1.2957511037828084E-05</v>
      </c>
      <c r="R79" s="8">
        <f t="shared" si="53"/>
        <v>1.245688980628811E-05</v>
      </c>
      <c r="S79" s="8">
        <f t="shared" si="53"/>
        <v>1.2258574968902052E-05</v>
      </c>
      <c r="T79" s="8">
        <f t="shared" si="53"/>
        <v>1.2122733854107555E-05</v>
      </c>
      <c r="U79" s="8">
        <f t="shared" si="53"/>
        <v>1.2082285503698027E-05</v>
      </c>
      <c r="V79" s="8">
        <f t="shared" si="53"/>
        <v>1.2086097776837991E-05</v>
      </c>
      <c r="W79" s="8">
        <f t="shared" si="53"/>
        <v>1.2137190344415955E-05</v>
      </c>
      <c r="X79" s="8">
        <f t="shared" si="53"/>
        <v>1.2147047559448398E-05</v>
      </c>
      <c r="Y79" s="8">
        <f t="shared" si="53"/>
        <v>1.2152260182665148E-05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59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12.5</v>
      </c>
      <c r="E5" s="19">
        <v>12.5</v>
      </c>
      <c r="F5" s="19">
        <v>12.5</v>
      </c>
      <c r="G5" s="19">
        <v>12.5</v>
      </c>
      <c r="H5" s="19">
        <v>12.5</v>
      </c>
      <c r="I5" s="19">
        <v>12.5</v>
      </c>
      <c r="J5" s="19">
        <v>12.5</v>
      </c>
      <c r="K5" s="19">
        <v>12.5</v>
      </c>
      <c r="L5" s="19">
        <v>12.5</v>
      </c>
      <c r="M5" s="19">
        <v>12.5</v>
      </c>
      <c r="N5" s="19">
        <v>12.5</v>
      </c>
      <c r="O5" s="19"/>
      <c r="P5" s="19">
        <v>12.5</v>
      </c>
      <c r="Q5" s="19">
        <v>12.5</v>
      </c>
      <c r="R5" s="19">
        <v>12.5</v>
      </c>
      <c r="S5" s="19">
        <v>12.5</v>
      </c>
      <c r="T5" s="19">
        <v>12.5</v>
      </c>
      <c r="U5" s="19">
        <v>12.5</v>
      </c>
      <c r="V5" s="19">
        <v>12.5</v>
      </c>
      <c r="W5" s="19">
        <v>12.5</v>
      </c>
      <c r="X5" s="19">
        <v>12.5</v>
      </c>
      <c r="Y5" s="19">
        <v>12.5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12.5</v>
      </c>
      <c r="E9" s="9">
        <f t="shared" si="2"/>
        <v>12.5</v>
      </c>
      <c r="F9" s="9">
        <f t="shared" si="2"/>
        <v>12.5</v>
      </c>
      <c r="G9" s="9">
        <f t="shared" si="2"/>
        <v>12.5</v>
      </c>
      <c r="H9" s="9">
        <f t="shared" si="2"/>
        <v>12.5</v>
      </c>
      <c r="I9" s="9">
        <f t="shared" si="2"/>
        <v>12.5</v>
      </c>
      <c r="J9" s="9">
        <f t="shared" si="2"/>
        <v>12.5</v>
      </c>
      <c r="K9" s="9">
        <f t="shared" si="2"/>
        <v>12.5</v>
      </c>
      <c r="L9" s="9">
        <f t="shared" si="2"/>
        <v>12.5</v>
      </c>
      <c r="M9" s="9">
        <f t="shared" si="2"/>
        <v>12.5</v>
      </c>
      <c r="N9" s="9">
        <f t="shared" si="2"/>
        <v>12.5</v>
      </c>
      <c r="O9" s="9"/>
      <c r="P9" s="9">
        <f aca="true" t="shared" si="3" ref="P9:Y9">P5+P6*P8</f>
        <v>11.789450428718146</v>
      </c>
      <c r="Q9" s="9">
        <f t="shared" si="3"/>
        <v>11.789450428718146</v>
      </c>
      <c r="R9" s="9">
        <f t="shared" si="3"/>
        <v>11.789450428718146</v>
      </c>
      <c r="S9" s="9">
        <f t="shared" si="3"/>
        <v>11.789450428718146</v>
      </c>
      <c r="T9" s="9">
        <f t="shared" si="3"/>
        <v>11.789450428718146</v>
      </c>
      <c r="U9" s="9">
        <f t="shared" si="3"/>
        <v>11.789450428718146</v>
      </c>
      <c r="V9" s="9">
        <f t="shared" si="3"/>
        <v>11.789450428718146</v>
      </c>
      <c r="W9" s="9">
        <f t="shared" si="3"/>
        <v>11.789450428718146</v>
      </c>
      <c r="X9" s="9">
        <f t="shared" si="3"/>
        <v>11.789450428718146</v>
      </c>
      <c r="Y9" s="9">
        <f t="shared" si="3"/>
        <v>11.789450428718146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14.9</v>
      </c>
      <c r="E11" s="3">
        <v>14.9</v>
      </c>
      <c r="F11" s="3">
        <v>14.9</v>
      </c>
      <c r="G11" s="3">
        <v>14.9</v>
      </c>
      <c r="H11" s="3">
        <v>14.9</v>
      </c>
      <c r="I11" s="3">
        <v>14.9</v>
      </c>
      <c r="J11" s="3">
        <v>14.9</v>
      </c>
      <c r="K11" s="3">
        <v>14.9</v>
      </c>
      <c r="L11" s="3">
        <v>14.9</v>
      </c>
      <c r="M11" s="3">
        <v>14.9</v>
      </c>
      <c r="N11" s="3">
        <v>14.9</v>
      </c>
      <c r="O11" s="3"/>
      <c r="P11" s="3">
        <v>14.9</v>
      </c>
      <c r="Q11" s="3">
        <v>14.9</v>
      </c>
      <c r="R11" s="3">
        <v>14.9</v>
      </c>
      <c r="S11" s="3">
        <v>14.9</v>
      </c>
      <c r="T11" s="3">
        <v>14.9</v>
      </c>
      <c r="U11" s="3">
        <v>14.9</v>
      </c>
      <c r="V11" s="3">
        <v>14.9</v>
      </c>
      <c r="W11" s="3">
        <v>14.9</v>
      </c>
      <c r="X11" s="3">
        <v>14.9</v>
      </c>
      <c r="Y11" s="3">
        <v>14.9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14.9</v>
      </c>
      <c r="E15" s="9">
        <f t="shared" si="6"/>
        <v>14.9</v>
      </c>
      <c r="F15" s="9">
        <f t="shared" si="6"/>
        <v>14.9</v>
      </c>
      <c r="G15" s="9">
        <f t="shared" si="6"/>
        <v>14.9</v>
      </c>
      <c r="H15" s="9">
        <f t="shared" si="6"/>
        <v>14.9</v>
      </c>
      <c r="I15" s="9">
        <f t="shared" si="6"/>
        <v>14.9</v>
      </c>
      <c r="J15" s="9">
        <f t="shared" si="6"/>
        <v>14.9</v>
      </c>
      <c r="K15" s="9">
        <f t="shared" si="6"/>
        <v>14.9</v>
      </c>
      <c r="L15" s="9">
        <f t="shared" si="6"/>
        <v>14.9</v>
      </c>
      <c r="M15" s="9">
        <f t="shared" si="6"/>
        <v>14.9</v>
      </c>
      <c r="N15" s="9">
        <f t="shared" si="6"/>
        <v>14.9</v>
      </c>
      <c r="O15" s="9"/>
      <c r="P15" s="9">
        <f aca="true" t="shared" si="7" ref="P15:Y15">P11+P12*P14</f>
        <v>14.493971673553226</v>
      </c>
      <c r="Q15" s="9">
        <f t="shared" si="7"/>
        <v>14.493971673553226</v>
      </c>
      <c r="R15" s="9">
        <f t="shared" si="7"/>
        <v>14.493971673553226</v>
      </c>
      <c r="S15" s="9">
        <f t="shared" si="7"/>
        <v>14.493971673553226</v>
      </c>
      <c r="T15" s="9">
        <f t="shared" si="7"/>
        <v>14.493971673553226</v>
      </c>
      <c r="U15" s="9">
        <f t="shared" si="7"/>
        <v>14.493971673553226</v>
      </c>
      <c r="V15" s="9">
        <f t="shared" si="7"/>
        <v>14.493971673553226</v>
      </c>
      <c r="W15" s="9">
        <f t="shared" si="7"/>
        <v>14.493971673553226</v>
      </c>
      <c r="X15" s="9">
        <f t="shared" si="7"/>
        <v>14.493971673553226</v>
      </c>
      <c r="Y15" s="9">
        <f t="shared" si="7"/>
        <v>14.493971673553226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13</v>
      </c>
      <c r="E17" s="3">
        <v>13</v>
      </c>
      <c r="F17" s="3">
        <v>13</v>
      </c>
      <c r="G17" s="3">
        <v>13</v>
      </c>
      <c r="H17" s="3">
        <v>13</v>
      </c>
      <c r="I17" s="3">
        <v>13</v>
      </c>
      <c r="J17" s="3">
        <v>13</v>
      </c>
      <c r="K17" s="3">
        <v>13</v>
      </c>
      <c r="L17" s="3">
        <v>13</v>
      </c>
      <c r="M17" s="3">
        <v>13</v>
      </c>
      <c r="N17" s="3">
        <v>13</v>
      </c>
      <c r="O17" s="3"/>
      <c r="P17" s="3">
        <v>13</v>
      </c>
      <c r="Q17" s="3">
        <v>13</v>
      </c>
      <c r="R17" s="3">
        <v>13</v>
      </c>
      <c r="S17" s="3">
        <v>13</v>
      </c>
      <c r="T17" s="3">
        <v>13</v>
      </c>
      <c r="U17" s="3">
        <v>13</v>
      </c>
      <c r="V17" s="3">
        <v>13</v>
      </c>
      <c r="W17" s="3">
        <v>13</v>
      </c>
      <c r="X17" s="3">
        <v>13</v>
      </c>
      <c r="Y17" s="3">
        <v>13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13</v>
      </c>
      <c r="E21" s="9">
        <f t="shared" si="10"/>
        <v>13</v>
      </c>
      <c r="F21" s="9">
        <f t="shared" si="10"/>
        <v>13</v>
      </c>
      <c r="G21" s="9">
        <f t="shared" si="10"/>
        <v>13</v>
      </c>
      <c r="H21" s="9">
        <f t="shared" si="10"/>
        <v>13</v>
      </c>
      <c r="I21" s="9">
        <f t="shared" si="10"/>
        <v>13</v>
      </c>
      <c r="J21" s="9">
        <f t="shared" si="10"/>
        <v>13</v>
      </c>
      <c r="K21" s="9">
        <f t="shared" si="10"/>
        <v>13</v>
      </c>
      <c r="L21" s="9">
        <f t="shared" si="10"/>
        <v>13</v>
      </c>
      <c r="M21" s="9">
        <f t="shared" si="10"/>
        <v>13</v>
      </c>
      <c r="N21" s="9">
        <f t="shared" si="10"/>
        <v>13</v>
      </c>
      <c r="O21" s="9"/>
      <c r="P21" s="9">
        <f aca="true" t="shared" si="11" ref="P21:Y21">P17+P18*P20</f>
        <v>12.492464591941532</v>
      </c>
      <c r="Q21" s="9">
        <f t="shared" si="11"/>
        <v>12.492464591941532</v>
      </c>
      <c r="R21" s="9">
        <f t="shared" si="11"/>
        <v>12.492464591941532</v>
      </c>
      <c r="S21" s="9">
        <f t="shared" si="11"/>
        <v>12.492464591941532</v>
      </c>
      <c r="T21" s="9">
        <f t="shared" si="11"/>
        <v>12.492464591941532</v>
      </c>
      <c r="U21" s="9">
        <f t="shared" si="11"/>
        <v>12.492464591941532</v>
      </c>
      <c r="V21" s="9">
        <f t="shared" si="11"/>
        <v>12.492464591941532</v>
      </c>
      <c r="W21" s="9">
        <f t="shared" si="11"/>
        <v>12.492464591941532</v>
      </c>
      <c r="X21" s="9">
        <f t="shared" si="11"/>
        <v>12.492464591941532</v>
      </c>
      <c r="Y21" s="9">
        <f t="shared" si="11"/>
        <v>12.492464591941532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1.3152248262737245E-16</v>
      </c>
      <c r="E39" s="6">
        <f t="shared" si="16"/>
        <v>1.9633600711741148E-17</v>
      </c>
      <c r="F39" s="6">
        <f t="shared" si="16"/>
        <v>1.2105978853780107E-17</v>
      </c>
      <c r="G39" s="6">
        <f t="shared" si="16"/>
        <v>9.057323246500017E-18</v>
      </c>
      <c r="H39" s="6">
        <f t="shared" si="16"/>
        <v>6.456539026569293E-18</v>
      </c>
      <c r="I39" s="6">
        <f t="shared" si="16"/>
        <v>4.909075050270817E-18</v>
      </c>
      <c r="J39" s="6">
        <f t="shared" si="16"/>
        <v>3.981067698598317E-18</v>
      </c>
      <c r="K39" s="6">
        <f t="shared" si="16"/>
        <v>3.07609217754563E-18</v>
      </c>
      <c r="L39" s="6">
        <f t="shared" si="16"/>
        <v>2.7478893223298514E-18</v>
      </c>
      <c r="M39" s="6">
        <f t="shared" si="16"/>
        <v>2.494589716579533E-18</v>
      </c>
      <c r="N39" s="6">
        <f t="shared" si="16"/>
        <v>2.376835155654031E-18</v>
      </c>
      <c r="O39" s="6"/>
      <c r="P39" s="6">
        <f aca="true" t="shared" si="17" ref="P39:Y39">P40*P41/P43</f>
        <v>5.748434263472844E-16</v>
      </c>
      <c r="Q39" s="6">
        <f t="shared" si="17"/>
        <v>7.422488369992251E-17</v>
      </c>
      <c r="R39" s="6">
        <f t="shared" si="17"/>
        <v>4.8034080575788995E-17</v>
      </c>
      <c r="S39" s="6">
        <f t="shared" si="17"/>
        <v>3.6521569998281757E-17</v>
      </c>
      <c r="T39" s="6">
        <f t="shared" si="17"/>
        <v>2.645753332042591E-17</v>
      </c>
      <c r="U39" s="6">
        <f t="shared" si="17"/>
        <v>2.0775392762861515E-17</v>
      </c>
      <c r="V39" s="6">
        <f t="shared" si="17"/>
        <v>1.6848030271885576E-17</v>
      </c>
      <c r="W39" s="6">
        <f t="shared" si="17"/>
        <v>1.3018139366142073E-17</v>
      </c>
      <c r="X39" s="6">
        <f t="shared" si="17"/>
        <v>1.260517481429919E-17</v>
      </c>
      <c r="Y39" s="6">
        <f t="shared" si="17"/>
        <v>1.2403631387154409E-17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3.1622776601683746E-13</v>
      </c>
      <c r="E40" s="15">
        <f t="shared" si="18"/>
        <v>3.1622776601683746E-13</v>
      </c>
      <c r="F40" s="15">
        <f t="shared" si="18"/>
        <v>3.1622776601683746E-13</v>
      </c>
      <c r="G40" s="15">
        <f t="shared" si="18"/>
        <v>3.1622776601683746E-13</v>
      </c>
      <c r="H40" s="15">
        <f t="shared" si="18"/>
        <v>3.1622776601683746E-13</v>
      </c>
      <c r="I40" s="15">
        <f t="shared" si="18"/>
        <v>3.1622776601683746E-13</v>
      </c>
      <c r="J40" s="15">
        <f t="shared" si="18"/>
        <v>3.1622776601683746E-13</v>
      </c>
      <c r="K40" s="15">
        <f t="shared" si="18"/>
        <v>3.1622776601683746E-13</v>
      </c>
      <c r="L40" s="15">
        <f t="shared" si="18"/>
        <v>3.1622776601683746E-13</v>
      </c>
      <c r="M40" s="15">
        <f t="shared" si="18"/>
        <v>3.1622776601683746E-13</v>
      </c>
      <c r="N40" s="15">
        <f t="shared" si="18"/>
        <v>3.1622776601683746E-13</v>
      </c>
      <c r="O40" s="15"/>
      <c r="P40" s="15">
        <f aca="true" t="shared" si="19" ref="P40:Y40">10^-P9</f>
        <v>1.623863691107762E-12</v>
      </c>
      <c r="Q40" s="15">
        <f t="shared" si="19"/>
        <v>1.623863691107762E-12</v>
      </c>
      <c r="R40" s="15">
        <f t="shared" si="19"/>
        <v>1.623863691107762E-12</v>
      </c>
      <c r="S40" s="15">
        <f t="shared" si="19"/>
        <v>1.623863691107762E-12</v>
      </c>
      <c r="T40" s="15">
        <f t="shared" si="19"/>
        <v>1.623863691107762E-12</v>
      </c>
      <c r="U40" s="15">
        <f t="shared" si="19"/>
        <v>1.623863691107762E-12</v>
      </c>
      <c r="V40" s="15">
        <f t="shared" si="19"/>
        <v>1.623863691107762E-12</v>
      </c>
      <c r="W40" s="15">
        <f t="shared" si="19"/>
        <v>1.623863691107762E-12</v>
      </c>
      <c r="X40" s="15">
        <f t="shared" si="19"/>
        <v>1.623863691107762E-12</v>
      </c>
      <c r="Y40" s="15">
        <f t="shared" si="19"/>
        <v>1.623863691107762E-12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1.0000000045</v>
      </c>
      <c r="E43">
        <f t="shared" si="22"/>
        <v>1.00000010474998</v>
      </c>
      <c r="F43">
        <f t="shared" si="22"/>
        <v>1.00000020499992</v>
      </c>
      <c r="G43">
        <f t="shared" si="22"/>
        <v>1.0000003049998198</v>
      </c>
      <c r="H43">
        <f t="shared" si="22"/>
        <v>1.000000505499499</v>
      </c>
      <c r="I43">
        <f t="shared" si="22"/>
        <v>1.000000755998872</v>
      </c>
      <c r="J43">
        <f t="shared" si="22"/>
        <v>1.0000010064979938</v>
      </c>
      <c r="K43">
        <f t="shared" si="22"/>
        <v>1.0000015074954849</v>
      </c>
      <c r="L43">
        <f t="shared" si="22"/>
        <v>1.000001757993854</v>
      </c>
      <c r="M43">
        <f t="shared" si="22"/>
        <v>1.0000020084919718</v>
      </c>
      <c r="N43">
        <f t="shared" si="22"/>
        <v>1.0000021587407226</v>
      </c>
      <c r="P43">
        <f aca="true" t="shared" si="23" ref="P43:Y43">(1+P45/P46)^P47*(1+P48/P49)^P50</f>
        <v>1.0000000045</v>
      </c>
      <c r="Q43">
        <f t="shared" si="23"/>
        <v>1.00000010474998</v>
      </c>
      <c r="R43">
        <f t="shared" si="23"/>
        <v>1.00000020499992</v>
      </c>
      <c r="S43">
        <f t="shared" si="23"/>
        <v>1.0000003049998198</v>
      </c>
      <c r="T43">
        <f t="shared" si="23"/>
        <v>1.000000505499499</v>
      </c>
      <c r="U43">
        <f t="shared" si="23"/>
        <v>1.000000755998872</v>
      </c>
      <c r="V43">
        <f t="shared" si="23"/>
        <v>1.0000010064979938</v>
      </c>
      <c r="W43">
        <f t="shared" si="23"/>
        <v>1.0000015074954849</v>
      </c>
      <c r="X43">
        <f t="shared" si="23"/>
        <v>1.0000016077448624</v>
      </c>
      <c r="Y43">
        <f t="shared" si="23"/>
        <v>1.0000016577445368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</v>
      </c>
      <c r="E49" s="3">
        <v>50</v>
      </c>
      <c r="F49" s="3">
        <v>50</v>
      </c>
      <c r="G49" s="3">
        <v>50</v>
      </c>
      <c r="H49" s="3">
        <v>50</v>
      </c>
      <c r="I49" s="3">
        <v>50</v>
      </c>
      <c r="J49" s="3">
        <v>50</v>
      </c>
      <c r="K49" s="3">
        <v>50</v>
      </c>
      <c r="L49" s="3">
        <v>50</v>
      </c>
      <c r="M49" s="3">
        <v>50</v>
      </c>
      <c r="N49" s="3">
        <v>50</v>
      </c>
      <c r="O49" s="3"/>
      <c r="P49" s="3">
        <v>50</v>
      </c>
      <c r="Q49" s="3">
        <v>50</v>
      </c>
      <c r="R49" s="3">
        <v>50</v>
      </c>
      <c r="S49" s="3">
        <v>50</v>
      </c>
      <c r="T49" s="3">
        <v>50</v>
      </c>
      <c r="U49" s="3">
        <v>50</v>
      </c>
      <c r="V49" s="3">
        <v>50</v>
      </c>
      <c r="W49" s="3">
        <v>50</v>
      </c>
      <c r="X49" s="3">
        <v>50</v>
      </c>
      <c r="Y49" s="3">
        <v>50</v>
      </c>
    </row>
    <row r="50" spans="3:25" ht="12.75">
      <c r="C50" t="s">
        <v>30</v>
      </c>
      <c r="D50" s="3">
        <v>0.2</v>
      </c>
      <c r="E50" s="3">
        <v>0.2</v>
      </c>
      <c r="F50" s="3">
        <v>0.2</v>
      </c>
      <c r="G50" s="3">
        <v>0.2</v>
      </c>
      <c r="H50" s="3">
        <v>0.2</v>
      </c>
      <c r="I50" s="3">
        <v>0.2</v>
      </c>
      <c r="J50" s="3">
        <v>0.2</v>
      </c>
      <c r="K50" s="3">
        <v>0.2</v>
      </c>
      <c r="L50" s="3">
        <v>0.2</v>
      </c>
      <c r="M50" s="3">
        <v>0.2</v>
      </c>
      <c r="N50" s="3">
        <v>0.2</v>
      </c>
      <c r="O50" s="3"/>
      <c r="P50" s="3">
        <v>0.2</v>
      </c>
      <c r="Q50" s="3">
        <v>0.2</v>
      </c>
      <c r="R50" s="3">
        <v>0.2</v>
      </c>
      <c r="S50" s="3">
        <v>0.2</v>
      </c>
      <c r="T50" s="3">
        <v>0.2</v>
      </c>
      <c r="U50" s="3">
        <v>0.2</v>
      </c>
      <c r="V50" s="3">
        <v>0.2</v>
      </c>
      <c r="W50" s="3">
        <v>0.2</v>
      </c>
      <c r="X50" s="3">
        <v>0.2</v>
      </c>
      <c r="Y50" s="3">
        <v>0.2</v>
      </c>
    </row>
    <row r="53" spans="3:28" ht="12.75">
      <c r="C53" s="2" t="s">
        <v>4</v>
      </c>
      <c r="D53" s="6">
        <f aca="true" t="shared" si="26" ref="D53:N53">D54/D57</f>
        <v>1.2589244650861455E-15</v>
      </c>
      <c r="E53" s="6">
        <f t="shared" si="26"/>
        <v>1.2589244650861455E-15</v>
      </c>
      <c r="F53" s="6">
        <f t="shared" si="26"/>
        <v>1.2589244650861455E-15</v>
      </c>
      <c r="G53" s="6">
        <f t="shared" si="26"/>
        <v>1.2589244650861455E-15</v>
      </c>
      <c r="H53" s="6">
        <f t="shared" si="26"/>
        <v>1.2589244650861455E-15</v>
      </c>
      <c r="I53" s="6">
        <f t="shared" si="26"/>
        <v>1.2589244650861455E-15</v>
      </c>
      <c r="J53" s="6">
        <f t="shared" si="26"/>
        <v>1.2589244650861455E-15</v>
      </c>
      <c r="K53" s="6">
        <f t="shared" si="26"/>
        <v>1.2589244650861455E-15</v>
      </c>
      <c r="L53" s="6">
        <f t="shared" si="26"/>
        <v>1.2589244650861455E-15</v>
      </c>
      <c r="M53" s="6">
        <f t="shared" si="26"/>
        <v>1.2589244650861455E-15</v>
      </c>
      <c r="N53" s="6">
        <f t="shared" si="26"/>
        <v>1.2589244650861455E-15</v>
      </c>
      <c r="O53" s="6"/>
      <c r="P53" s="6">
        <f aca="true" t="shared" si="27" ref="P53:Y53">P54/P57</f>
        <v>1.2589244650861455E-15</v>
      </c>
      <c r="Q53" s="6">
        <f t="shared" si="27"/>
        <v>1.2589244650861455E-15</v>
      </c>
      <c r="R53" s="6">
        <f t="shared" si="27"/>
        <v>1.2589244650861455E-15</v>
      </c>
      <c r="S53" s="6">
        <f t="shared" si="27"/>
        <v>1.2589244650861455E-15</v>
      </c>
      <c r="T53" s="6">
        <f t="shared" si="27"/>
        <v>1.2589244650861455E-15</v>
      </c>
      <c r="U53" s="6">
        <f t="shared" si="27"/>
        <v>1.2589244650861455E-15</v>
      </c>
      <c r="V53" s="6">
        <f t="shared" si="27"/>
        <v>1.2589244650861455E-15</v>
      </c>
      <c r="W53" s="6">
        <f t="shared" si="27"/>
        <v>1.2589244650861455E-15</v>
      </c>
      <c r="X53" s="6">
        <f t="shared" si="27"/>
        <v>1.2589244650861455E-15</v>
      </c>
      <c r="Y53" s="6">
        <f t="shared" si="27"/>
        <v>1.2589244650861455E-15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1.2589254117941586E-15</v>
      </c>
      <c r="E54">
        <f t="shared" si="28"/>
        <v>1.2589254117941586E-15</v>
      </c>
      <c r="F54">
        <f t="shared" si="28"/>
        <v>1.2589254117941586E-15</v>
      </c>
      <c r="G54">
        <f t="shared" si="28"/>
        <v>1.2589254117941586E-15</v>
      </c>
      <c r="H54">
        <f t="shared" si="28"/>
        <v>1.2589254117941586E-15</v>
      </c>
      <c r="I54">
        <f t="shared" si="28"/>
        <v>1.2589254117941586E-15</v>
      </c>
      <c r="J54">
        <f t="shared" si="28"/>
        <v>1.2589254117941586E-15</v>
      </c>
      <c r="K54">
        <f t="shared" si="28"/>
        <v>1.2589254117941586E-15</v>
      </c>
      <c r="L54">
        <f t="shared" si="28"/>
        <v>1.2589254117941586E-15</v>
      </c>
      <c r="M54">
        <f t="shared" si="28"/>
        <v>1.2589254117941586E-15</v>
      </c>
      <c r="N54">
        <f t="shared" si="28"/>
        <v>1.2589254117941586E-15</v>
      </c>
      <c r="P54">
        <f aca="true" t="shared" si="29" ref="P54:Y54">10^-P11</f>
        <v>1.2589254117941586E-15</v>
      </c>
      <c r="Q54">
        <f t="shared" si="29"/>
        <v>1.2589254117941586E-15</v>
      </c>
      <c r="R54">
        <f t="shared" si="29"/>
        <v>1.2589254117941586E-15</v>
      </c>
      <c r="S54">
        <f t="shared" si="29"/>
        <v>1.2589254117941586E-15</v>
      </c>
      <c r="T54">
        <f t="shared" si="29"/>
        <v>1.2589254117941586E-15</v>
      </c>
      <c r="U54">
        <f t="shared" si="29"/>
        <v>1.2589254117941586E-15</v>
      </c>
      <c r="V54">
        <f t="shared" si="29"/>
        <v>1.2589254117941586E-15</v>
      </c>
      <c r="W54">
        <f t="shared" si="29"/>
        <v>1.2589254117941586E-15</v>
      </c>
      <c r="X54">
        <f t="shared" si="29"/>
        <v>1.2589254117941586E-15</v>
      </c>
      <c r="Y54">
        <f t="shared" si="29"/>
        <v>1.2589254117941586E-15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1.0000007519974703</v>
      </c>
      <c r="E57">
        <f t="shared" si="30"/>
        <v>1.0000007519974703</v>
      </c>
      <c r="F57">
        <f t="shared" si="30"/>
        <v>1.0000007519974703</v>
      </c>
      <c r="G57">
        <f t="shared" si="30"/>
        <v>1.0000007519974703</v>
      </c>
      <c r="H57">
        <f t="shared" si="30"/>
        <v>1.0000007519974703</v>
      </c>
      <c r="I57">
        <f t="shared" si="30"/>
        <v>1.0000007519974703</v>
      </c>
      <c r="J57">
        <f t="shared" si="30"/>
        <v>1.0000007519974703</v>
      </c>
      <c r="K57">
        <f t="shared" si="30"/>
        <v>1.0000007519974703</v>
      </c>
      <c r="L57">
        <f t="shared" si="30"/>
        <v>1.0000007519974703</v>
      </c>
      <c r="M57">
        <f t="shared" si="30"/>
        <v>1.0000007519974703</v>
      </c>
      <c r="N57">
        <f t="shared" si="30"/>
        <v>1.0000007519974703</v>
      </c>
      <c r="P57">
        <f aca="true" t="shared" si="31" ref="P57:Y57">(1+P59/P60)^P61*(1+P62/P63)^P64</f>
        <v>1.0000007519974703</v>
      </c>
      <c r="Q57">
        <f t="shared" si="31"/>
        <v>1.0000007519974703</v>
      </c>
      <c r="R57">
        <f t="shared" si="31"/>
        <v>1.0000007519974703</v>
      </c>
      <c r="S57">
        <f t="shared" si="31"/>
        <v>1.0000007519974703</v>
      </c>
      <c r="T57">
        <f t="shared" si="31"/>
        <v>1.0000007519974703</v>
      </c>
      <c r="U57">
        <f t="shared" si="31"/>
        <v>1.0000007519974703</v>
      </c>
      <c r="V57">
        <f t="shared" si="31"/>
        <v>1.0000007519974703</v>
      </c>
      <c r="W57">
        <f t="shared" si="31"/>
        <v>1.0000007519974703</v>
      </c>
      <c r="X57">
        <f t="shared" si="31"/>
        <v>1.0000007519974703</v>
      </c>
      <c r="Y57">
        <f t="shared" si="31"/>
        <v>1.0000007519974703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0.1</v>
      </c>
      <c r="E61" s="3">
        <v>0.1</v>
      </c>
      <c r="F61" s="3">
        <v>0.1</v>
      </c>
      <c r="G61" s="3">
        <v>0.1</v>
      </c>
      <c r="H61" s="3">
        <v>0.1</v>
      </c>
      <c r="I61" s="3">
        <v>0.1</v>
      </c>
      <c r="J61" s="3">
        <v>0.1</v>
      </c>
      <c r="K61" s="3">
        <v>0.1</v>
      </c>
      <c r="L61" s="3">
        <v>0.1</v>
      </c>
      <c r="M61" s="3">
        <v>0.1</v>
      </c>
      <c r="N61" s="3">
        <v>0.1</v>
      </c>
      <c r="O61" s="3"/>
      <c r="P61" s="3">
        <v>0.1</v>
      </c>
      <c r="Q61" s="3">
        <v>0.1</v>
      </c>
      <c r="R61" s="3">
        <v>0.1</v>
      </c>
      <c r="S61" s="3">
        <v>0.1</v>
      </c>
      <c r="T61" s="3">
        <v>0.1</v>
      </c>
      <c r="U61" s="3">
        <v>0.1</v>
      </c>
      <c r="V61" s="3">
        <v>0.1</v>
      </c>
      <c r="W61" s="3">
        <v>0.1</v>
      </c>
      <c r="X61" s="3">
        <v>0.1</v>
      </c>
      <c r="Y61" s="3">
        <v>0.1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50</v>
      </c>
      <c r="E63" s="3">
        <v>50</v>
      </c>
      <c r="F63" s="3">
        <v>50</v>
      </c>
      <c r="G63" s="3">
        <v>50</v>
      </c>
      <c r="H63" s="3">
        <v>50</v>
      </c>
      <c r="I63" s="3">
        <v>50</v>
      </c>
      <c r="J63" s="3">
        <v>50</v>
      </c>
      <c r="K63" s="3">
        <v>50</v>
      </c>
      <c r="L63" s="3">
        <v>50</v>
      </c>
      <c r="M63" s="3">
        <v>50</v>
      </c>
      <c r="N63" s="3">
        <v>50</v>
      </c>
      <c r="O63" s="3"/>
      <c r="P63" s="3">
        <v>50</v>
      </c>
      <c r="Q63" s="3">
        <v>50</v>
      </c>
      <c r="R63" s="3">
        <v>50</v>
      </c>
      <c r="S63" s="3">
        <v>50</v>
      </c>
      <c r="T63" s="3">
        <v>50</v>
      </c>
      <c r="U63" s="3">
        <v>50</v>
      </c>
      <c r="V63" s="3">
        <v>50</v>
      </c>
      <c r="W63" s="3">
        <v>50</v>
      </c>
      <c r="X63" s="3">
        <v>50</v>
      </c>
      <c r="Y63" s="3">
        <v>50</v>
      </c>
    </row>
    <row r="64" spans="3:25" ht="12.75">
      <c r="C64" t="s">
        <v>37</v>
      </c>
      <c r="D64" s="3">
        <v>0.1</v>
      </c>
      <c r="E64" s="3">
        <v>0.1</v>
      </c>
      <c r="F64" s="3">
        <v>0.1</v>
      </c>
      <c r="G64" s="3">
        <v>0.1</v>
      </c>
      <c r="H64" s="3">
        <v>0.1</v>
      </c>
      <c r="I64" s="3">
        <v>0.1</v>
      </c>
      <c r="J64" s="3">
        <v>0.1</v>
      </c>
      <c r="K64" s="3">
        <v>0.1</v>
      </c>
      <c r="L64" s="3">
        <v>0.1</v>
      </c>
      <c r="M64" s="3">
        <v>0.1</v>
      </c>
      <c r="N64" s="3">
        <v>0.1</v>
      </c>
      <c r="O64" s="3"/>
      <c r="P64" s="3">
        <v>0.1</v>
      </c>
      <c r="Q64" s="3">
        <v>0.1</v>
      </c>
      <c r="R64" s="3">
        <v>0.1</v>
      </c>
      <c r="S64" s="3">
        <v>0.1</v>
      </c>
      <c r="T64" s="3">
        <v>0.1</v>
      </c>
      <c r="U64" s="3">
        <v>0.1</v>
      </c>
      <c r="V64" s="3">
        <v>0.1</v>
      </c>
      <c r="W64" s="3">
        <v>0.1</v>
      </c>
      <c r="X64" s="3">
        <v>0.1</v>
      </c>
      <c r="Y64" s="3">
        <v>0.1</v>
      </c>
    </row>
    <row r="66" spans="3:28" ht="12.75">
      <c r="C66" s="3" t="s">
        <v>7</v>
      </c>
      <c r="D66" s="6">
        <f aca="true" t="shared" si="36" ref="D66:N66">D67*D68/D70</f>
        <v>1.7741894808901655E-16</v>
      </c>
      <c r="E66" s="6">
        <f t="shared" si="36"/>
        <v>4.008667176273025E-16</v>
      </c>
      <c r="F66" s="6">
        <f t="shared" si="36"/>
        <v>4.93173803954936E-16</v>
      </c>
      <c r="G66" s="6">
        <f t="shared" si="36"/>
        <v>5.584701947368302E-16</v>
      </c>
      <c r="H66" s="6">
        <f t="shared" si="36"/>
        <v>6.456542290346552E-16</v>
      </c>
      <c r="I66" s="6">
        <f t="shared" si="36"/>
        <v>7.26105957435154E-16</v>
      </c>
      <c r="J66" s="6">
        <f t="shared" si="36"/>
        <v>7.943282347242812E-16</v>
      </c>
      <c r="K66" s="6">
        <f t="shared" si="36"/>
        <v>8.871560120379613E-16</v>
      </c>
      <c r="L66" s="6">
        <f t="shared" si="36"/>
        <v>9.311078754678303E-16</v>
      </c>
      <c r="M66" s="6">
        <f t="shared" si="36"/>
        <v>9.70509967245489E-16</v>
      </c>
      <c r="N66" s="6">
        <f t="shared" si="36"/>
        <v>9.908319448927678E-16</v>
      </c>
      <c r="O66" s="6"/>
      <c r="P66" s="6">
        <f aca="true" t="shared" si="37" ref="P66:Y66">P67*P68/P70</f>
        <v>1.901078279923299E-16</v>
      </c>
      <c r="Q66" s="6">
        <f t="shared" si="37"/>
        <v>4.570881896148752E-16</v>
      </c>
      <c r="R66" s="6">
        <f t="shared" si="37"/>
        <v>5.50807696405403E-16</v>
      </c>
      <c r="S66" s="6">
        <f t="shared" si="37"/>
        <v>6.194410750767816E-16</v>
      </c>
      <c r="T66" s="6">
        <f t="shared" si="37"/>
        <v>7.112135136533289E-16</v>
      </c>
      <c r="U66" s="6">
        <f t="shared" si="37"/>
        <v>7.888601176185546E-16</v>
      </c>
      <c r="V66" s="6">
        <f t="shared" si="37"/>
        <v>8.629785477669704E-16</v>
      </c>
      <c r="W66" s="6">
        <f t="shared" si="37"/>
        <v>9.638290236239705E-16</v>
      </c>
      <c r="X66" s="6">
        <f t="shared" si="37"/>
        <v>9.772372209558103E-16</v>
      </c>
      <c r="Y66" s="6">
        <f t="shared" si="37"/>
        <v>9.840111057611338E-16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1E-13</v>
      </c>
      <c r="E67">
        <f t="shared" si="38"/>
        <v>1E-13</v>
      </c>
      <c r="F67">
        <f t="shared" si="38"/>
        <v>1E-13</v>
      </c>
      <c r="G67">
        <f t="shared" si="38"/>
        <v>1E-13</v>
      </c>
      <c r="H67">
        <f t="shared" si="38"/>
        <v>1E-13</v>
      </c>
      <c r="I67">
        <f t="shared" si="38"/>
        <v>1E-13</v>
      </c>
      <c r="J67">
        <f t="shared" si="38"/>
        <v>1E-13</v>
      </c>
      <c r="K67">
        <f t="shared" si="38"/>
        <v>1E-13</v>
      </c>
      <c r="L67">
        <f t="shared" si="38"/>
        <v>1E-13</v>
      </c>
      <c r="M67">
        <f t="shared" si="38"/>
        <v>1E-13</v>
      </c>
      <c r="N67">
        <f t="shared" si="38"/>
        <v>1E-13</v>
      </c>
      <c r="P67">
        <f aca="true" t="shared" si="39" ref="P67:Y67">10^-P17</f>
        <v>1E-13</v>
      </c>
      <c r="Q67">
        <f t="shared" si="39"/>
        <v>1E-13</v>
      </c>
      <c r="R67">
        <f t="shared" si="39"/>
        <v>1E-13</v>
      </c>
      <c r="S67">
        <f t="shared" si="39"/>
        <v>1E-13</v>
      </c>
      <c r="T67">
        <f t="shared" si="39"/>
        <v>1E-13</v>
      </c>
      <c r="U67">
        <f t="shared" si="39"/>
        <v>1E-13</v>
      </c>
      <c r="V67">
        <f t="shared" si="39"/>
        <v>1E-13</v>
      </c>
      <c r="W67">
        <f t="shared" si="39"/>
        <v>1E-13</v>
      </c>
      <c r="X67">
        <f t="shared" si="39"/>
        <v>1E-13</v>
      </c>
      <c r="Y67">
        <f t="shared" si="39"/>
        <v>1E-13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7.877439340604468E-15</v>
      </c>
      <c r="E78" s="8">
        <f t="shared" si="50"/>
        <v>7.988998228227123E-15</v>
      </c>
      <c r="F78" s="8">
        <f t="shared" si="50"/>
        <v>8.073777692696796E-15</v>
      </c>
      <c r="G78" s="8">
        <f t="shared" si="50"/>
        <v>8.13602542787141E-15</v>
      </c>
      <c r="H78" s="8">
        <f t="shared" si="50"/>
        <v>8.220608677949305E-15</v>
      </c>
      <c r="I78" s="8">
        <f t="shared" si="50"/>
        <v>8.299512942373505E-15</v>
      </c>
      <c r="J78" s="8">
        <f t="shared" si="50"/>
        <v>8.366807212310959E-15</v>
      </c>
      <c r="K78" s="8">
        <f t="shared" si="50"/>
        <v>8.458730014103587E-15</v>
      </c>
      <c r="L78" s="8">
        <f t="shared" si="50"/>
        <v>8.502353674678241E-15</v>
      </c>
      <c r="M78" s="8">
        <f t="shared" si="50"/>
        <v>8.541502466850148E-15</v>
      </c>
      <c r="N78" s="8">
        <f t="shared" si="50"/>
        <v>8.561706689936502E-15</v>
      </c>
      <c r="O78" s="8"/>
      <c r="P78" s="8">
        <f aca="true" t="shared" si="51" ref="P78:Y78">SUM(P39,P53,P66,P72)</f>
        <v>8.333449164227693E-15</v>
      </c>
      <c r="Q78" s="8">
        <f t="shared" si="51"/>
        <v>8.099810983202877E-15</v>
      </c>
      <c r="R78" s="8">
        <f t="shared" si="51"/>
        <v>8.167339686869272E-15</v>
      </c>
      <c r="S78" s="8">
        <f t="shared" si="51"/>
        <v>8.224460554963142E-15</v>
      </c>
      <c r="T78" s="8">
        <f t="shared" si="51"/>
        <v>8.306168956861834E-15</v>
      </c>
      <c r="U78" s="8">
        <f t="shared" si="51"/>
        <v>8.378133420269497E-15</v>
      </c>
      <c r="V78" s="8">
        <f t="shared" si="51"/>
        <v>8.448324487926935E-15</v>
      </c>
      <c r="W78" s="8">
        <f t="shared" si="51"/>
        <v>8.545345072878193E-15</v>
      </c>
      <c r="X78" s="8">
        <f t="shared" si="51"/>
        <v>8.55834030565819E-15</v>
      </c>
      <c r="Y78" s="8">
        <f t="shared" si="51"/>
        <v>8.564912647036367E-15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7.877439340604469E-06</v>
      </c>
      <c r="E79" s="8">
        <f t="shared" si="52"/>
        <v>7.988998228227123E-06</v>
      </c>
      <c r="F79" s="8">
        <f t="shared" si="52"/>
        <v>8.073777692696796E-06</v>
      </c>
      <c r="G79" s="8">
        <f t="shared" si="52"/>
        <v>8.13602542787141E-06</v>
      </c>
      <c r="H79" s="8">
        <f t="shared" si="52"/>
        <v>8.220608677949305E-06</v>
      </c>
      <c r="I79" s="8">
        <f t="shared" si="52"/>
        <v>8.299512942373506E-06</v>
      </c>
      <c r="J79" s="8">
        <f t="shared" si="52"/>
        <v>8.36680721231096E-06</v>
      </c>
      <c r="K79" s="8">
        <f t="shared" si="52"/>
        <v>8.458730014103588E-06</v>
      </c>
      <c r="L79" s="8">
        <f t="shared" si="52"/>
        <v>8.502353674678241E-06</v>
      </c>
      <c r="M79" s="8">
        <f t="shared" si="52"/>
        <v>8.541502466850147E-06</v>
      </c>
      <c r="N79" s="8">
        <f t="shared" si="52"/>
        <v>8.561706689936502E-06</v>
      </c>
      <c r="O79" s="8"/>
      <c r="P79" s="8">
        <f aca="true" t="shared" si="53" ref="P79:Y79">P78*10^9</f>
        <v>8.333449164227694E-06</v>
      </c>
      <c r="Q79" s="8">
        <f t="shared" si="53"/>
        <v>8.099810983202878E-06</v>
      </c>
      <c r="R79" s="8">
        <f t="shared" si="53"/>
        <v>8.167339686869272E-06</v>
      </c>
      <c r="S79" s="8">
        <f t="shared" si="53"/>
        <v>8.224460554963142E-06</v>
      </c>
      <c r="T79" s="8">
        <f t="shared" si="53"/>
        <v>8.306168956861834E-06</v>
      </c>
      <c r="U79" s="8">
        <f t="shared" si="53"/>
        <v>8.378133420269497E-06</v>
      </c>
      <c r="V79" s="8">
        <f t="shared" si="53"/>
        <v>8.448324487926935E-06</v>
      </c>
      <c r="W79" s="8">
        <f t="shared" si="53"/>
        <v>8.545345072878194E-06</v>
      </c>
      <c r="X79" s="8">
        <f t="shared" si="53"/>
        <v>8.558340305658188E-06</v>
      </c>
      <c r="Y79" s="8">
        <f t="shared" si="53"/>
        <v>8.564912647036367E-06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57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12.6</v>
      </c>
      <c r="E5" s="19">
        <v>12.6</v>
      </c>
      <c r="F5" s="19">
        <v>12.6</v>
      </c>
      <c r="G5" s="19">
        <v>12.6</v>
      </c>
      <c r="H5" s="19">
        <v>12.6</v>
      </c>
      <c r="I5" s="19">
        <v>12.6</v>
      </c>
      <c r="J5" s="19">
        <v>12.6</v>
      </c>
      <c r="K5" s="19">
        <v>12.6</v>
      </c>
      <c r="L5" s="19">
        <v>12.6</v>
      </c>
      <c r="M5" s="19">
        <v>12.6</v>
      </c>
      <c r="N5" s="19">
        <v>12.6</v>
      </c>
      <c r="O5" s="19"/>
      <c r="P5" s="19">
        <v>12.6</v>
      </c>
      <c r="Q5" s="19">
        <v>12.6</v>
      </c>
      <c r="R5" s="19">
        <v>12.6</v>
      </c>
      <c r="S5" s="19">
        <v>12.6</v>
      </c>
      <c r="T5" s="19">
        <v>12.6</v>
      </c>
      <c r="U5" s="19">
        <v>12.6</v>
      </c>
      <c r="V5" s="19">
        <v>12.6</v>
      </c>
      <c r="W5" s="19">
        <v>12.6</v>
      </c>
      <c r="X5" s="19">
        <v>12.6</v>
      </c>
      <c r="Y5" s="19">
        <v>12.6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12.6</v>
      </c>
      <c r="E9" s="9">
        <f t="shared" si="2"/>
        <v>12.6</v>
      </c>
      <c r="F9" s="9">
        <f t="shared" si="2"/>
        <v>12.6</v>
      </c>
      <c r="G9" s="9">
        <f t="shared" si="2"/>
        <v>12.6</v>
      </c>
      <c r="H9" s="9">
        <f t="shared" si="2"/>
        <v>12.6</v>
      </c>
      <c r="I9" s="9">
        <f t="shared" si="2"/>
        <v>12.6</v>
      </c>
      <c r="J9" s="9">
        <f t="shared" si="2"/>
        <v>12.6</v>
      </c>
      <c r="K9" s="9">
        <f t="shared" si="2"/>
        <v>12.6</v>
      </c>
      <c r="L9" s="9">
        <f t="shared" si="2"/>
        <v>12.6</v>
      </c>
      <c r="M9" s="9">
        <f t="shared" si="2"/>
        <v>12.6</v>
      </c>
      <c r="N9" s="9">
        <f t="shared" si="2"/>
        <v>12.6</v>
      </c>
      <c r="O9" s="9"/>
      <c r="P9" s="9">
        <f aca="true" t="shared" si="3" ref="P9:Y9">P5+P6*P8</f>
        <v>11.889450428718146</v>
      </c>
      <c r="Q9" s="9">
        <f t="shared" si="3"/>
        <v>11.889450428718146</v>
      </c>
      <c r="R9" s="9">
        <f t="shared" si="3"/>
        <v>11.889450428718146</v>
      </c>
      <c r="S9" s="9">
        <f t="shared" si="3"/>
        <v>11.889450428718146</v>
      </c>
      <c r="T9" s="9">
        <f t="shared" si="3"/>
        <v>11.889450428718146</v>
      </c>
      <c r="U9" s="9">
        <f t="shared" si="3"/>
        <v>11.889450428718146</v>
      </c>
      <c r="V9" s="9">
        <f t="shared" si="3"/>
        <v>11.889450428718146</v>
      </c>
      <c r="W9" s="9">
        <f t="shared" si="3"/>
        <v>11.889450428718146</v>
      </c>
      <c r="X9" s="9">
        <f t="shared" si="3"/>
        <v>11.889450428718146</v>
      </c>
      <c r="Y9" s="9">
        <f t="shared" si="3"/>
        <v>11.889450428718146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14.5</v>
      </c>
      <c r="E11" s="3">
        <v>14.5</v>
      </c>
      <c r="F11" s="3">
        <v>14.5</v>
      </c>
      <c r="G11" s="3">
        <v>14.5</v>
      </c>
      <c r="H11" s="3">
        <v>14.5</v>
      </c>
      <c r="I11" s="3">
        <v>14.5</v>
      </c>
      <c r="J11" s="3">
        <v>14.5</v>
      </c>
      <c r="K11" s="3">
        <v>14.5</v>
      </c>
      <c r="L11" s="3">
        <v>14.5</v>
      </c>
      <c r="M11" s="3">
        <v>14.5</v>
      </c>
      <c r="N11" s="3">
        <v>14.5</v>
      </c>
      <c r="O11" s="3">
        <v>14.5</v>
      </c>
      <c r="P11" s="3">
        <v>14.5</v>
      </c>
      <c r="Q11" s="3">
        <v>14.5</v>
      </c>
      <c r="R11" s="3">
        <v>14.5</v>
      </c>
      <c r="S11" s="3">
        <v>14.5</v>
      </c>
      <c r="T11" s="3">
        <v>14.5</v>
      </c>
      <c r="U11" s="3">
        <v>14.5</v>
      </c>
      <c r="V11" s="3">
        <v>14.5</v>
      </c>
      <c r="W11" s="3">
        <v>14.5</v>
      </c>
      <c r="X11" s="3">
        <v>14.5</v>
      </c>
      <c r="Y11" s="3"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14.5</v>
      </c>
      <c r="E15" s="9">
        <f t="shared" si="6"/>
        <v>14.5</v>
      </c>
      <c r="F15" s="9">
        <f t="shared" si="6"/>
        <v>14.5</v>
      </c>
      <c r="G15" s="9">
        <f t="shared" si="6"/>
        <v>14.5</v>
      </c>
      <c r="H15" s="9">
        <f t="shared" si="6"/>
        <v>14.5</v>
      </c>
      <c r="I15" s="9">
        <f t="shared" si="6"/>
        <v>14.5</v>
      </c>
      <c r="J15" s="9">
        <f t="shared" si="6"/>
        <v>14.5</v>
      </c>
      <c r="K15" s="9">
        <f t="shared" si="6"/>
        <v>14.5</v>
      </c>
      <c r="L15" s="9">
        <f t="shared" si="6"/>
        <v>14.5</v>
      </c>
      <c r="M15" s="9">
        <f t="shared" si="6"/>
        <v>14.5</v>
      </c>
      <c r="N15" s="9">
        <f t="shared" si="6"/>
        <v>14.5</v>
      </c>
      <c r="O15" s="9"/>
      <c r="P15" s="9">
        <f aca="true" t="shared" si="7" ref="P15:Y15">P11+P12*P14</f>
        <v>14.093971673553225</v>
      </c>
      <c r="Q15" s="9">
        <f t="shared" si="7"/>
        <v>14.093971673553225</v>
      </c>
      <c r="R15" s="9">
        <f t="shared" si="7"/>
        <v>14.093971673553225</v>
      </c>
      <c r="S15" s="9">
        <f t="shared" si="7"/>
        <v>14.093971673553225</v>
      </c>
      <c r="T15" s="9">
        <f t="shared" si="7"/>
        <v>14.093971673553225</v>
      </c>
      <c r="U15" s="9">
        <f t="shared" si="7"/>
        <v>14.093971673553225</v>
      </c>
      <c r="V15" s="9">
        <f t="shared" si="7"/>
        <v>14.093971673553225</v>
      </c>
      <c r="W15" s="9">
        <f t="shared" si="7"/>
        <v>14.093971673553225</v>
      </c>
      <c r="X15" s="9">
        <f t="shared" si="7"/>
        <v>14.093971673553225</v>
      </c>
      <c r="Y15" s="9">
        <f t="shared" si="7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11.2</v>
      </c>
      <c r="E17" s="3">
        <v>11.2</v>
      </c>
      <c r="F17" s="3">
        <v>11.2</v>
      </c>
      <c r="G17" s="3">
        <v>11.2</v>
      </c>
      <c r="H17" s="3">
        <v>11.2</v>
      </c>
      <c r="I17" s="3">
        <v>11.2</v>
      </c>
      <c r="J17" s="3">
        <v>11.2</v>
      </c>
      <c r="K17" s="3">
        <v>11.2</v>
      </c>
      <c r="L17" s="3">
        <v>11.2</v>
      </c>
      <c r="M17" s="3">
        <v>11.2</v>
      </c>
      <c r="N17" s="3">
        <v>11.2</v>
      </c>
      <c r="O17" s="3"/>
      <c r="P17" s="3">
        <v>11.2</v>
      </c>
      <c r="Q17" s="3">
        <v>11.2</v>
      </c>
      <c r="R17" s="3">
        <v>11.2</v>
      </c>
      <c r="S17" s="3">
        <v>11.2</v>
      </c>
      <c r="T17" s="3">
        <v>11.2</v>
      </c>
      <c r="U17" s="3">
        <v>11.2</v>
      </c>
      <c r="V17" s="3">
        <v>11.2</v>
      </c>
      <c r="W17" s="3">
        <v>11.2</v>
      </c>
      <c r="X17" s="3">
        <v>11.2</v>
      </c>
      <c r="Y17" s="3">
        <v>11.2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11.2</v>
      </c>
      <c r="E21" s="9">
        <f t="shared" si="10"/>
        <v>11.2</v>
      </c>
      <c r="F21" s="9">
        <f t="shared" si="10"/>
        <v>11.2</v>
      </c>
      <c r="G21" s="9">
        <f t="shared" si="10"/>
        <v>11.2</v>
      </c>
      <c r="H21" s="9">
        <f t="shared" si="10"/>
        <v>11.2</v>
      </c>
      <c r="I21" s="9">
        <f t="shared" si="10"/>
        <v>11.2</v>
      </c>
      <c r="J21" s="9">
        <f t="shared" si="10"/>
        <v>11.2</v>
      </c>
      <c r="K21" s="9">
        <f t="shared" si="10"/>
        <v>11.2</v>
      </c>
      <c r="L21" s="9">
        <f t="shared" si="10"/>
        <v>11.2</v>
      </c>
      <c r="M21" s="9">
        <f t="shared" si="10"/>
        <v>11.2</v>
      </c>
      <c r="N21" s="9">
        <f t="shared" si="10"/>
        <v>11.2</v>
      </c>
      <c r="O21" s="9"/>
      <c r="P21" s="9">
        <f aca="true" t="shared" si="11" ref="P21:Y21">P17+P18*P20</f>
        <v>10.692464591941532</v>
      </c>
      <c r="Q21" s="9">
        <f t="shared" si="11"/>
        <v>10.692464591941532</v>
      </c>
      <c r="R21" s="9">
        <f t="shared" si="11"/>
        <v>10.692464591941532</v>
      </c>
      <c r="S21" s="9">
        <f t="shared" si="11"/>
        <v>10.692464591941532</v>
      </c>
      <c r="T21" s="9">
        <f t="shared" si="11"/>
        <v>10.692464591941532</v>
      </c>
      <c r="U21" s="9">
        <f t="shared" si="11"/>
        <v>10.692464591941532</v>
      </c>
      <c r="V21" s="9">
        <f t="shared" si="11"/>
        <v>10.692464591941532</v>
      </c>
      <c r="W21" s="9">
        <f t="shared" si="11"/>
        <v>10.692464591941532</v>
      </c>
      <c r="X21" s="9">
        <f t="shared" si="11"/>
        <v>10.692464591941532</v>
      </c>
      <c r="Y21" s="9">
        <f t="shared" si="11"/>
        <v>10.692464591941532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3.1768739747081754E-16</v>
      </c>
      <c r="E39" s="6">
        <f t="shared" si="16"/>
        <v>6.223002414214543E-17</v>
      </c>
      <c r="F39" s="6">
        <f t="shared" si="16"/>
        <v>4.1114967571360256E-17</v>
      </c>
      <c r="G39" s="6">
        <f t="shared" si="16"/>
        <v>3.2062688422827113E-17</v>
      </c>
      <c r="H39" s="6">
        <f t="shared" si="16"/>
        <v>2.3988323658489253E-17</v>
      </c>
      <c r="I39" s="6">
        <f t="shared" si="16"/>
        <v>1.8967052937813597E-17</v>
      </c>
      <c r="J39" s="6">
        <f t="shared" si="16"/>
        <v>1.5848925093729326E-17</v>
      </c>
      <c r="K39" s="6">
        <f t="shared" si="16"/>
        <v>1.2705733029694545E-17</v>
      </c>
      <c r="L39" s="6">
        <f t="shared" si="16"/>
        <v>1.1534524139564162E-17</v>
      </c>
      <c r="M39" s="6">
        <f t="shared" si="16"/>
        <v>1.0616946740824348E-17</v>
      </c>
      <c r="N39" s="6">
        <f t="shared" si="16"/>
        <v>1.0185904795747555E-17</v>
      </c>
      <c r="O39" s="6"/>
      <c r="P39" s="6">
        <f aca="true" t="shared" si="17" ref="P39:Y39">P40*P41/P43</f>
        <v>1.4208543399904296E-15</v>
      </c>
      <c r="Q39" s="6">
        <f t="shared" si="17"/>
        <v>2.45781698281877E-16</v>
      </c>
      <c r="R39" s="6">
        <f t="shared" si="17"/>
        <v>1.6925812413396168E-16</v>
      </c>
      <c r="S39" s="6">
        <f t="shared" si="17"/>
        <v>1.3382877601491641E-16</v>
      </c>
      <c r="T39" s="6">
        <f t="shared" si="17"/>
        <v>1.0151950023666149E-16</v>
      </c>
      <c r="U39" s="6">
        <f t="shared" si="17"/>
        <v>8.251813950977924E-17</v>
      </c>
      <c r="V39" s="6">
        <f t="shared" si="17"/>
        <v>6.895239952417999E-17</v>
      </c>
      <c r="W39" s="6">
        <f t="shared" si="17"/>
        <v>5.527761503887076E-17</v>
      </c>
      <c r="X39" s="6">
        <f t="shared" si="17"/>
        <v>5.3771144409857126E-17</v>
      </c>
      <c r="Y39" s="6">
        <f t="shared" si="17"/>
        <v>5.303337558969142E-17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2.511886431509579E-13</v>
      </c>
      <c r="E40" s="15">
        <f t="shared" si="18"/>
        <v>2.511886431509579E-13</v>
      </c>
      <c r="F40" s="15">
        <f t="shared" si="18"/>
        <v>2.511886431509579E-13</v>
      </c>
      <c r="G40" s="15">
        <f t="shared" si="18"/>
        <v>2.511886431509579E-13</v>
      </c>
      <c r="H40" s="15">
        <f t="shared" si="18"/>
        <v>2.511886431509579E-13</v>
      </c>
      <c r="I40" s="15">
        <f t="shared" si="18"/>
        <v>2.511886431509579E-13</v>
      </c>
      <c r="J40" s="15">
        <f t="shared" si="18"/>
        <v>2.511886431509579E-13</v>
      </c>
      <c r="K40" s="15">
        <f t="shared" si="18"/>
        <v>2.511886431509579E-13</v>
      </c>
      <c r="L40" s="15">
        <f t="shared" si="18"/>
        <v>2.511886431509579E-13</v>
      </c>
      <c r="M40" s="15">
        <f t="shared" si="18"/>
        <v>2.511886431509579E-13</v>
      </c>
      <c r="N40" s="15">
        <f t="shared" si="18"/>
        <v>2.511886431509579E-13</v>
      </c>
      <c r="O40" s="15"/>
      <c r="P40" s="15">
        <f aca="true" t="shared" si="19" ref="P40:Y40">10^-P9</f>
        <v>1.2898807791904857E-12</v>
      </c>
      <c r="Q40" s="15">
        <f t="shared" si="19"/>
        <v>1.2898807791904857E-12</v>
      </c>
      <c r="R40" s="15">
        <f t="shared" si="19"/>
        <v>1.2898807791904857E-12</v>
      </c>
      <c r="S40" s="15">
        <f t="shared" si="19"/>
        <v>1.2898807791904857E-12</v>
      </c>
      <c r="T40" s="15">
        <f t="shared" si="19"/>
        <v>1.2898807791904857E-12</v>
      </c>
      <c r="U40" s="15">
        <f t="shared" si="19"/>
        <v>1.2898807791904857E-12</v>
      </c>
      <c r="V40" s="15">
        <f t="shared" si="19"/>
        <v>1.2898807791904857E-12</v>
      </c>
      <c r="W40" s="15">
        <f t="shared" si="19"/>
        <v>1.2898807791904857E-12</v>
      </c>
      <c r="X40" s="15">
        <f t="shared" si="19"/>
        <v>1.2898807791904857E-12</v>
      </c>
      <c r="Y40" s="15">
        <f t="shared" si="19"/>
        <v>1.2898807791904857E-12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0.00126473634747115</v>
      </c>
      <c r="E41" s="7">
        <f t="shared" si="20"/>
        <v>0.00024774220576332854</v>
      </c>
      <c r="F41" s="7">
        <f t="shared" si="20"/>
        <v>0.00016368165214278085</v>
      </c>
      <c r="G41" s="7">
        <f t="shared" si="20"/>
        <v>0.00012764388088113424</v>
      </c>
      <c r="H41" s="7">
        <f t="shared" si="20"/>
        <v>9.549925860214353E-05</v>
      </c>
      <c r="I41" s="7">
        <f t="shared" si="20"/>
        <v>7.55092227665433E-05</v>
      </c>
      <c r="J41" s="7">
        <f t="shared" si="20"/>
        <v>6.309573444801928E-05</v>
      </c>
      <c r="K41" s="7">
        <f t="shared" si="20"/>
        <v>5.058246620031138E-05</v>
      </c>
      <c r="L41" s="7">
        <f t="shared" si="20"/>
        <v>4.591980128368679E-05</v>
      </c>
      <c r="M41" s="7">
        <f t="shared" si="20"/>
        <v>4.226686142656029E-05</v>
      </c>
      <c r="N41" s="7">
        <f t="shared" si="20"/>
        <v>4.055085354483837E-05</v>
      </c>
      <c r="O41" s="7"/>
      <c r="P41" s="7">
        <f aca="true" t="shared" si="21" ref="P41:Y41">(10^-P35)^P42</f>
        <v>0.0011015393095414143</v>
      </c>
      <c r="Q41" s="7">
        <f t="shared" si="21"/>
        <v>0.00019054607179632473</v>
      </c>
      <c r="R41" s="7">
        <f t="shared" si="21"/>
        <v>0.00013121998990192033</v>
      </c>
      <c r="S41" s="7">
        <f t="shared" si="21"/>
        <v>0.00010375284158180123</v>
      </c>
      <c r="T41" s="7">
        <f t="shared" si="21"/>
        <v>7.870457896950993E-05</v>
      </c>
      <c r="U41" s="7">
        <f t="shared" si="21"/>
        <v>6.39734835482648E-05</v>
      </c>
      <c r="V41" s="7">
        <f t="shared" si="21"/>
        <v>5.3456435939697086E-05</v>
      </c>
      <c r="W41" s="7">
        <f t="shared" si="21"/>
        <v>4.28548520397439E-05</v>
      </c>
      <c r="X41" s="7">
        <f t="shared" si="21"/>
        <v>4.1686938347033504E-05</v>
      </c>
      <c r="Y41" s="7">
        <f t="shared" si="21"/>
        <v>4.1114972110452234E-05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0.6</v>
      </c>
      <c r="E42" s="3">
        <v>0.6</v>
      </c>
      <c r="F42" s="3">
        <v>0.6</v>
      </c>
      <c r="G42" s="3">
        <v>0.6</v>
      </c>
      <c r="H42" s="3">
        <v>0.6</v>
      </c>
      <c r="I42" s="3">
        <v>0.6</v>
      </c>
      <c r="J42" s="3">
        <v>0.6</v>
      </c>
      <c r="K42" s="3">
        <v>0.6</v>
      </c>
      <c r="L42" s="3">
        <v>0.6</v>
      </c>
      <c r="M42" s="3">
        <v>0.6</v>
      </c>
      <c r="N42" s="3">
        <v>0.6</v>
      </c>
      <c r="O42" s="3"/>
      <c r="P42" s="3">
        <v>0.6</v>
      </c>
      <c r="Q42" s="3">
        <v>0.6</v>
      </c>
      <c r="R42" s="3">
        <v>0.6</v>
      </c>
      <c r="S42" s="3">
        <v>0.6</v>
      </c>
      <c r="T42" s="3">
        <v>0.6</v>
      </c>
      <c r="U42" s="3">
        <v>0.6</v>
      </c>
      <c r="V42" s="3">
        <v>0.6</v>
      </c>
      <c r="W42" s="3">
        <v>0.6</v>
      </c>
      <c r="X42" s="3">
        <v>0.6</v>
      </c>
      <c r="Y42" s="3">
        <v>0.6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1.000000030199999</v>
      </c>
      <c r="E43">
        <f t="shared" si="22"/>
        <v>1.0000000702999967</v>
      </c>
      <c r="F43">
        <f t="shared" si="22"/>
        <v>1.0000001103999885</v>
      </c>
      <c r="G43">
        <f t="shared" si="22"/>
        <v>1.0000001503999736</v>
      </c>
      <c r="H43">
        <f t="shared" si="22"/>
        <v>1.0000002305999245</v>
      </c>
      <c r="I43">
        <f t="shared" si="22"/>
        <v>1.000000330799827</v>
      </c>
      <c r="J43">
        <f t="shared" si="22"/>
        <v>1.0000004309996893</v>
      </c>
      <c r="K43">
        <f t="shared" si="22"/>
        <v>1.0000006313992935</v>
      </c>
      <c r="L43">
        <f t="shared" si="22"/>
        <v>1.0000007315990356</v>
      </c>
      <c r="M43">
        <f t="shared" si="22"/>
        <v>1.0000008317987372</v>
      </c>
      <c r="N43">
        <f t="shared" si="22"/>
        <v>1.000000891898539</v>
      </c>
      <c r="P43">
        <f aca="true" t="shared" si="23" ref="P43:Y43">(1+P45/P46)^P47*(1+P48/P49)^P50</f>
        <v>1.000000030199999</v>
      </c>
      <c r="Q43">
        <f t="shared" si="23"/>
        <v>1.0000000702999967</v>
      </c>
      <c r="R43">
        <f t="shared" si="23"/>
        <v>1.0000001103999885</v>
      </c>
      <c r="S43">
        <f t="shared" si="23"/>
        <v>1.0000001503999736</v>
      </c>
      <c r="T43">
        <f t="shared" si="23"/>
        <v>1.0000002305999245</v>
      </c>
      <c r="U43">
        <f t="shared" si="23"/>
        <v>1.000000330799827</v>
      </c>
      <c r="V43">
        <f t="shared" si="23"/>
        <v>1.0000004309996893</v>
      </c>
      <c r="W43">
        <f t="shared" si="23"/>
        <v>1.0000006313992935</v>
      </c>
      <c r="X43">
        <f t="shared" si="23"/>
        <v>1.0000006714991951</v>
      </c>
      <c r="Y43">
        <f t="shared" si="23"/>
        <v>1.0000006914991435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10</v>
      </c>
      <c r="E49" s="3">
        <v>10</v>
      </c>
      <c r="F49" s="3">
        <v>10</v>
      </c>
      <c r="G49" s="3">
        <v>10</v>
      </c>
      <c r="H49" s="3">
        <v>10</v>
      </c>
      <c r="I49" s="3">
        <v>10</v>
      </c>
      <c r="J49" s="3">
        <v>10</v>
      </c>
      <c r="K49" s="3">
        <v>10</v>
      </c>
      <c r="L49" s="3">
        <v>10</v>
      </c>
      <c r="M49" s="3">
        <v>10</v>
      </c>
      <c r="N49" s="3">
        <v>10</v>
      </c>
      <c r="O49" s="3"/>
      <c r="P49" s="3">
        <v>10</v>
      </c>
      <c r="Q49" s="3">
        <v>10</v>
      </c>
      <c r="R49" s="3">
        <v>10</v>
      </c>
      <c r="S49" s="3">
        <v>10</v>
      </c>
      <c r="T49" s="3">
        <v>10</v>
      </c>
      <c r="U49" s="3">
        <v>10</v>
      </c>
      <c r="V49" s="3">
        <v>10</v>
      </c>
      <c r="W49" s="3">
        <v>10</v>
      </c>
      <c r="X49" s="3">
        <v>10</v>
      </c>
      <c r="Y49" s="3">
        <v>10</v>
      </c>
    </row>
    <row r="50" spans="3:25" ht="12.75">
      <c r="C50" t="s">
        <v>30</v>
      </c>
      <c r="D50" s="3">
        <v>0.3</v>
      </c>
      <c r="E50" s="3">
        <v>0.3</v>
      </c>
      <c r="F50" s="3">
        <v>0.3</v>
      </c>
      <c r="G50" s="3">
        <v>0.3</v>
      </c>
      <c r="H50" s="3">
        <v>0.3</v>
      </c>
      <c r="I50" s="3">
        <v>0.3</v>
      </c>
      <c r="J50" s="3">
        <v>0.3</v>
      </c>
      <c r="K50" s="3">
        <v>0.3</v>
      </c>
      <c r="L50" s="3">
        <v>0.3</v>
      </c>
      <c r="M50" s="3">
        <v>0.3</v>
      </c>
      <c r="N50" s="3">
        <v>0.3</v>
      </c>
      <c r="O50" s="3"/>
      <c r="P50" s="3">
        <v>0.3</v>
      </c>
      <c r="Q50" s="3">
        <v>0.3</v>
      </c>
      <c r="R50" s="3">
        <v>0.3</v>
      </c>
      <c r="S50" s="3">
        <v>0.3</v>
      </c>
      <c r="T50" s="3">
        <v>0.3</v>
      </c>
      <c r="U50" s="3">
        <v>0.3</v>
      </c>
      <c r="V50" s="3">
        <v>0.3</v>
      </c>
      <c r="W50" s="3">
        <v>0.3</v>
      </c>
      <c r="X50" s="3">
        <v>0.3</v>
      </c>
      <c r="Y50" s="3">
        <v>0.3</v>
      </c>
    </row>
    <row r="53" spans="3:28" ht="12.75">
      <c r="C53" s="2" t="s">
        <v>4</v>
      </c>
      <c r="D53" s="6">
        <f aca="true" t="shared" si="26" ref="D53:N53">D54/D57</f>
        <v>3.1622756995596754E-15</v>
      </c>
      <c r="E53" s="6">
        <f t="shared" si="26"/>
        <v>3.1622756995596754E-15</v>
      </c>
      <c r="F53" s="6">
        <f t="shared" si="26"/>
        <v>3.1622756995596754E-15</v>
      </c>
      <c r="G53" s="6">
        <f t="shared" si="26"/>
        <v>3.1622756995596754E-15</v>
      </c>
      <c r="H53" s="6">
        <f t="shared" si="26"/>
        <v>3.1622756995596754E-15</v>
      </c>
      <c r="I53" s="6">
        <f t="shared" si="26"/>
        <v>3.1622756995596754E-15</v>
      </c>
      <c r="J53" s="6">
        <f t="shared" si="26"/>
        <v>3.1622756995596754E-15</v>
      </c>
      <c r="K53" s="6">
        <f t="shared" si="26"/>
        <v>3.1622756995596754E-15</v>
      </c>
      <c r="L53" s="6">
        <f t="shared" si="26"/>
        <v>3.1622756995596754E-15</v>
      </c>
      <c r="M53" s="6">
        <f t="shared" si="26"/>
        <v>3.1622756995596754E-15</v>
      </c>
      <c r="N53" s="6">
        <f t="shared" si="26"/>
        <v>3.1622756995596754E-15</v>
      </c>
      <c r="O53" s="6"/>
      <c r="P53" s="6">
        <f aca="true" t="shared" si="27" ref="P53:Y53">P54/P57</f>
        <v>3.1622756995596754E-15</v>
      </c>
      <c r="Q53" s="6">
        <f t="shared" si="27"/>
        <v>3.1622756995596754E-15</v>
      </c>
      <c r="R53" s="6">
        <f t="shared" si="27"/>
        <v>3.1622756995596754E-15</v>
      </c>
      <c r="S53" s="6">
        <f t="shared" si="27"/>
        <v>3.1622756995596754E-15</v>
      </c>
      <c r="T53" s="6">
        <f t="shared" si="27"/>
        <v>3.1622756995596754E-15</v>
      </c>
      <c r="U53" s="6">
        <f t="shared" si="27"/>
        <v>3.1622756995596754E-15</v>
      </c>
      <c r="V53" s="6">
        <f t="shared" si="27"/>
        <v>3.1622756995596754E-15</v>
      </c>
      <c r="W53" s="6">
        <f t="shared" si="27"/>
        <v>3.1622756995596754E-15</v>
      </c>
      <c r="X53" s="6">
        <f t="shared" si="27"/>
        <v>3.1622756995596754E-15</v>
      </c>
      <c r="Y53" s="6">
        <f t="shared" si="27"/>
        <v>3.1622756995596754E-15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1.0000006199992912</v>
      </c>
      <c r="E57">
        <f t="shared" si="30"/>
        <v>1.0000006199992912</v>
      </c>
      <c r="F57">
        <f t="shared" si="30"/>
        <v>1.0000006199992912</v>
      </c>
      <c r="G57">
        <f t="shared" si="30"/>
        <v>1.0000006199992912</v>
      </c>
      <c r="H57">
        <f t="shared" si="30"/>
        <v>1.0000006199992912</v>
      </c>
      <c r="I57">
        <f t="shared" si="30"/>
        <v>1.0000006199992912</v>
      </c>
      <c r="J57">
        <f t="shared" si="30"/>
        <v>1.0000006199992912</v>
      </c>
      <c r="K57">
        <f t="shared" si="30"/>
        <v>1.0000006199992912</v>
      </c>
      <c r="L57">
        <f t="shared" si="30"/>
        <v>1.0000006199992912</v>
      </c>
      <c r="M57">
        <f t="shared" si="30"/>
        <v>1.0000006199992912</v>
      </c>
      <c r="N57">
        <f t="shared" si="30"/>
        <v>1.0000006199992912</v>
      </c>
      <c r="P57">
        <f aca="true" t="shared" si="31" ref="P57:Y57">(1+P59/P60)^P61*(1+P62/P63)^P64</f>
        <v>1.0000006199992912</v>
      </c>
      <c r="Q57">
        <f t="shared" si="31"/>
        <v>1.0000006199992912</v>
      </c>
      <c r="R57">
        <f t="shared" si="31"/>
        <v>1.0000006199992912</v>
      </c>
      <c r="S57">
        <f t="shared" si="31"/>
        <v>1.0000006199992912</v>
      </c>
      <c r="T57">
        <f t="shared" si="31"/>
        <v>1.0000006199992912</v>
      </c>
      <c r="U57">
        <f t="shared" si="31"/>
        <v>1.0000006199992912</v>
      </c>
      <c r="V57">
        <f t="shared" si="31"/>
        <v>1.0000006199992912</v>
      </c>
      <c r="W57">
        <f t="shared" si="31"/>
        <v>1.0000006199992912</v>
      </c>
      <c r="X57">
        <f t="shared" si="31"/>
        <v>1.0000006199992912</v>
      </c>
      <c r="Y57">
        <f t="shared" si="31"/>
        <v>1.0000006199992912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0.2</v>
      </c>
      <c r="E61" s="3">
        <v>0.2</v>
      </c>
      <c r="F61" s="3">
        <v>0.2</v>
      </c>
      <c r="G61" s="3">
        <v>0.2</v>
      </c>
      <c r="H61" s="3">
        <v>0.2</v>
      </c>
      <c r="I61" s="3">
        <v>0.2</v>
      </c>
      <c r="J61" s="3">
        <v>0.2</v>
      </c>
      <c r="K61" s="3">
        <v>0.2</v>
      </c>
      <c r="L61" s="3">
        <v>0.2</v>
      </c>
      <c r="M61" s="3">
        <v>0.2</v>
      </c>
      <c r="N61" s="3">
        <v>0.2</v>
      </c>
      <c r="O61" s="3"/>
      <c r="P61" s="3">
        <v>0.2</v>
      </c>
      <c r="Q61" s="3">
        <v>0.2</v>
      </c>
      <c r="R61" s="3">
        <v>0.2</v>
      </c>
      <c r="S61" s="3">
        <v>0.2</v>
      </c>
      <c r="T61" s="3">
        <v>0.2</v>
      </c>
      <c r="U61" s="3">
        <v>0.2</v>
      </c>
      <c r="V61" s="3">
        <v>0.2</v>
      </c>
      <c r="W61" s="3">
        <v>0.2</v>
      </c>
      <c r="X61" s="3">
        <v>0.2</v>
      </c>
      <c r="Y61" s="3">
        <v>0.2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10</v>
      </c>
      <c r="E63" s="3">
        <v>10</v>
      </c>
      <c r="F63" s="3">
        <v>10</v>
      </c>
      <c r="G63" s="3">
        <v>10</v>
      </c>
      <c r="H63" s="3">
        <v>10</v>
      </c>
      <c r="I63" s="3">
        <v>10</v>
      </c>
      <c r="J63" s="3">
        <v>10</v>
      </c>
      <c r="K63" s="3">
        <v>10</v>
      </c>
      <c r="L63" s="3">
        <v>10</v>
      </c>
      <c r="M63" s="3">
        <v>10</v>
      </c>
      <c r="N63" s="3">
        <v>10</v>
      </c>
      <c r="O63" s="3"/>
      <c r="P63" s="3">
        <v>10</v>
      </c>
      <c r="Q63" s="3">
        <v>10</v>
      </c>
      <c r="R63" s="3">
        <v>10</v>
      </c>
      <c r="S63" s="3">
        <v>10</v>
      </c>
      <c r="T63" s="3">
        <v>10</v>
      </c>
      <c r="U63" s="3">
        <v>10</v>
      </c>
      <c r="V63" s="3">
        <v>10</v>
      </c>
      <c r="W63" s="3">
        <v>10</v>
      </c>
      <c r="X63" s="3">
        <v>10</v>
      </c>
      <c r="Y63" s="3">
        <v>10</v>
      </c>
    </row>
    <row r="64" spans="3:25" ht="12.75">
      <c r="C64" t="s">
        <v>37</v>
      </c>
      <c r="D64" s="3">
        <v>0.2</v>
      </c>
      <c r="E64" s="3">
        <v>0.2</v>
      </c>
      <c r="F64" s="3">
        <v>0.2</v>
      </c>
      <c r="G64" s="3">
        <v>0.2</v>
      </c>
      <c r="H64" s="3">
        <v>0.2</v>
      </c>
      <c r="I64" s="3">
        <v>0.2</v>
      </c>
      <c r="J64" s="3">
        <v>0.2</v>
      </c>
      <c r="K64" s="3">
        <v>0.2</v>
      </c>
      <c r="L64" s="3">
        <v>0.2</v>
      </c>
      <c r="M64" s="3">
        <v>0.2</v>
      </c>
      <c r="N64" s="3">
        <v>0.2</v>
      </c>
      <c r="O64" s="3"/>
      <c r="P64" s="3">
        <v>0.2</v>
      </c>
      <c r="Q64" s="3">
        <v>0.2</v>
      </c>
      <c r="R64" s="3">
        <v>0.2</v>
      </c>
      <c r="S64" s="3">
        <v>0.2</v>
      </c>
      <c r="T64" s="3">
        <v>0.2</v>
      </c>
      <c r="U64" s="3">
        <v>0.2</v>
      </c>
      <c r="V64" s="3">
        <v>0.2</v>
      </c>
      <c r="W64" s="3">
        <v>0.2</v>
      </c>
      <c r="X64" s="3">
        <v>0.2</v>
      </c>
      <c r="Y64" s="3">
        <v>0.2</v>
      </c>
    </row>
    <row r="66" spans="3:28" ht="12.75"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2.75">
      <c r="B67" s="3"/>
    </row>
    <row r="68" ht="12.75">
      <c r="B68" s="3"/>
    </row>
    <row r="69" spans="2:25" ht="12.7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>
      <c r="B70" s="3"/>
    </row>
    <row r="72" spans="3:28" ht="12.75">
      <c r="C72" s="4" t="s">
        <v>10</v>
      </c>
      <c r="D72" s="6">
        <f aca="true" t="shared" si="36" ref="D72:N72">D73*D74/D76</f>
        <v>6.309573444801934E-15</v>
      </c>
      <c r="E72" s="6">
        <f t="shared" si="36"/>
        <v>6.309573444801934E-15</v>
      </c>
      <c r="F72" s="6">
        <f t="shared" si="36"/>
        <v>6.309573444801934E-15</v>
      </c>
      <c r="G72" s="6">
        <f t="shared" si="36"/>
        <v>6.309573444801934E-15</v>
      </c>
      <c r="H72" s="6">
        <f t="shared" si="36"/>
        <v>6.309573444801934E-15</v>
      </c>
      <c r="I72" s="6">
        <f t="shared" si="36"/>
        <v>6.309573444801934E-15</v>
      </c>
      <c r="J72" s="6">
        <f t="shared" si="36"/>
        <v>6.309573444801934E-15</v>
      </c>
      <c r="K72" s="6">
        <f t="shared" si="36"/>
        <v>6.309573444801934E-15</v>
      </c>
      <c r="L72" s="6">
        <f t="shared" si="36"/>
        <v>6.309573444801934E-15</v>
      </c>
      <c r="M72" s="6">
        <f t="shared" si="36"/>
        <v>6.309573444801934E-15</v>
      </c>
      <c r="N72" s="6">
        <f t="shared" si="36"/>
        <v>6.309573444801934E-15</v>
      </c>
      <c r="O72" s="6"/>
      <c r="P72" s="6">
        <f aca="true" t="shared" si="37" ref="P72:Y72">P73*P74/P76</f>
        <v>6.309573444801934E-15</v>
      </c>
      <c r="Q72" s="6">
        <f t="shared" si="37"/>
        <v>6.309573444801934E-15</v>
      </c>
      <c r="R72" s="6">
        <f t="shared" si="37"/>
        <v>6.309573444801934E-15</v>
      </c>
      <c r="S72" s="6">
        <f t="shared" si="37"/>
        <v>6.309573444801934E-15</v>
      </c>
      <c r="T72" s="6">
        <f t="shared" si="37"/>
        <v>6.309573444801934E-15</v>
      </c>
      <c r="U72" s="6">
        <f t="shared" si="37"/>
        <v>6.309573444801934E-15</v>
      </c>
      <c r="V72" s="6">
        <f t="shared" si="37"/>
        <v>6.309573444801934E-15</v>
      </c>
      <c r="W72" s="6">
        <f t="shared" si="37"/>
        <v>6.309573444801934E-15</v>
      </c>
      <c r="X72" s="6">
        <f t="shared" si="37"/>
        <v>6.309573444801934E-15</v>
      </c>
      <c r="Y72" s="6">
        <f t="shared" si="37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38" ref="D73:N73">10^-D27</f>
        <v>1E-13</v>
      </c>
      <c r="E73">
        <f t="shared" si="38"/>
        <v>1E-13</v>
      </c>
      <c r="F73">
        <f t="shared" si="38"/>
        <v>1E-13</v>
      </c>
      <c r="G73">
        <f t="shared" si="38"/>
        <v>1E-13</v>
      </c>
      <c r="H73">
        <f t="shared" si="38"/>
        <v>1E-13</v>
      </c>
      <c r="I73">
        <f t="shared" si="38"/>
        <v>1E-13</v>
      </c>
      <c r="J73">
        <f t="shared" si="38"/>
        <v>1E-13</v>
      </c>
      <c r="K73">
        <f t="shared" si="38"/>
        <v>1E-13</v>
      </c>
      <c r="L73">
        <f t="shared" si="38"/>
        <v>1E-13</v>
      </c>
      <c r="M73">
        <f t="shared" si="38"/>
        <v>1E-13</v>
      </c>
      <c r="N73">
        <f t="shared" si="38"/>
        <v>1E-13</v>
      </c>
      <c r="P73">
        <f aca="true" t="shared" si="39" ref="P73:Y73">10^-P27</f>
        <v>1E-13</v>
      </c>
      <c r="Q73">
        <f t="shared" si="39"/>
        <v>1E-13</v>
      </c>
      <c r="R73">
        <f t="shared" si="39"/>
        <v>1E-13</v>
      </c>
      <c r="S73">
        <f t="shared" si="39"/>
        <v>1E-13</v>
      </c>
      <c r="T73">
        <f t="shared" si="39"/>
        <v>1E-13</v>
      </c>
      <c r="U73">
        <f t="shared" si="39"/>
        <v>1E-13</v>
      </c>
      <c r="V73">
        <f t="shared" si="39"/>
        <v>1E-13</v>
      </c>
      <c r="W73">
        <f t="shared" si="39"/>
        <v>1E-13</v>
      </c>
      <c r="X73">
        <f t="shared" si="39"/>
        <v>1E-13</v>
      </c>
      <c r="Y73">
        <f t="shared" si="39"/>
        <v>1E-13</v>
      </c>
    </row>
    <row r="74" spans="2:25" ht="12.75">
      <c r="B74" s="4" t="s">
        <v>39</v>
      </c>
      <c r="D74">
        <f aca="true" t="shared" si="40" ref="D74:N74">D36^0.6</f>
        <v>0.06309573444801934</v>
      </c>
      <c r="E74">
        <f t="shared" si="40"/>
        <v>0.06309573444801934</v>
      </c>
      <c r="F74">
        <f t="shared" si="40"/>
        <v>0.06309573444801934</v>
      </c>
      <c r="G74">
        <f t="shared" si="40"/>
        <v>0.06309573444801934</v>
      </c>
      <c r="H74">
        <f t="shared" si="40"/>
        <v>0.06309573444801934</v>
      </c>
      <c r="I74">
        <f t="shared" si="40"/>
        <v>0.06309573444801934</v>
      </c>
      <c r="J74">
        <f t="shared" si="40"/>
        <v>0.06309573444801934</v>
      </c>
      <c r="K74">
        <f t="shared" si="40"/>
        <v>0.06309573444801934</v>
      </c>
      <c r="L74">
        <f t="shared" si="40"/>
        <v>0.06309573444801934</v>
      </c>
      <c r="M74">
        <f t="shared" si="40"/>
        <v>0.06309573444801934</v>
      </c>
      <c r="N74">
        <f t="shared" si="40"/>
        <v>0.06309573444801934</v>
      </c>
      <c r="P74">
        <f aca="true" t="shared" si="41" ref="P74:Y74">P36^0.6</f>
        <v>0.06309573444801934</v>
      </c>
      <c r="Q74">
        <f t="shared" si="41"/>
        <v>0.06309573444801934</v>
      </c>
      <c r="R74">
        <f t="shared" si="41"/>
        <v>0.06309573444801934</v>
      </c>
      <c r="S74">
        <f t="shared" si="41"/>
        <v>0.06309573444801934</v>
      </c>
      <c r="T74">
        <f t="shared" si="41"/>
        <v>0.06309573444801934</v>
      </c>
      <c r="U74">
        <f t="shared" si="41"/>
        <v>0.06309573444801934</v>
      </c>
      <c r="V74">
        <f t="shared" si="41"/>
        <v>0.06309573444801934</v>
      </c>
      <c r="W74">
        <f t="shared" si="41"/>
        <v>0.06309573444801934</v>
      </c>
      <c r="X74">
        <f t="shared" si="41"/>
        <v>0.06309573444801934</v>
      </c>
      <c r="Y74">
        <f t="shared" si="41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2" ref="D77:N77">D35</f>
        <v>4.83</v>
      </c>
      <c r="E77">
        <f t="shared" si="42"/>
        <v>6.01</v>
      </c>
      <c r="F77">
        <f t="shared" si="42"/>
        <v>6.31</v>
      </c>
      <c r="G77">
        <f t="shared" si="42"/>
        <v>6.49</v>
      </c>
      <c r="H77">
        <f t="shared" si="42"/>
        <v>6.7</v>
      </c>
      <c r="I77">
        <f t="shared" si="42"/>
        <v>6.87</v>
      </c>
      <c r="J77">
        <f t="shared" si="42"/>
        <v>7</v>
      </c>
      <c r="K77">
        <f t="shared" si="42"/>
        <v>7.16</v>
      </c>
      <c r="L77">
        <f t="shared" si="42"/>
        <v>7.23</v>
      </c>
      <c r="M77">
        <f t="shared" si="42"/>
        <v>7.29</v>
      </c>
      <c r="N77">
        <f t="shared" si="42"/>
        <v>7.32</v>
      </c>
      <c r="P77">
        <f aca="true" t="shared" si="43" ref="P77:Y77">P35</f>
        <v>4.93</v>
      </c>
      <c r="Q77">
        <f t="shared" si="43"/>
        <v>6.2</v>
      </c>
      <c r="R77">
        <f t="shared" si="43"/>
        <v>6.47</v>
      </c>
      <c r="S77">
        <f t="shared" si="43"/>
        <v>6.64</v>
      </c>
      <c r="T77">
        <f t="shared" si="43"/>
        <v>6.84</v>
      </c>
      <c r="U77">
        <f t="shared" si="43"/>
        <v>6.99</v>
      </c>
      <c r="V77">
        <f t="shared" si="43"/>
        <v>7.12</v>
      </c>
      <c r="W77">
        <f t="shared" si="43"/>
        <v>7.28</v>
      </c>
      <c r="X77">
        <f t="shared" si="43"/>
        <v>7.3</v>
      </c>
      <c r="Y77">
        <f t="shared" si="43"/>
        <v>7.31</v>
      </c>
    </row>
    <row r="78" spans="1:28" ht="12.75">
      <c r="A78" s="6" t="s">
        <v>40</v>
      </c>
      <c r="C78" t="s">
        <v>41</v>
      </c>
      <c r="D78" s="8">
        <f aca="true" t="shared" si="44" ref="D78:N78">SUM(D39,D53,D66,D72)</f>
        <v>9.789536541832428E-15</v>
      </c>
      <c r="E78" s="8">
        <f t="shared" si="44"/>
        <v>9.534079168503756E-15</v>
      </c>
      <c r="F78" s="8">
        <f t="shared" si="44"/>
        <v>9.51296411193297E-15</v>
      </c>
      <c r="G78" s="8">
        <f t="shared" si="44"/>
        <v>9.503911832784438E-15</v>
      </c>
      <c r="H78" s="8">
        <f t="shared" si="44"/>
        <v>9.495837468020099E-15</v>
      </c>
      <c r="I78" s="8">
        <f t="shared" si="44"/>
        <v>9.490816197299424E-15</v>
      </c>
      <c r="J78" s="8">
        <f t="shared" si="44"/>
        <v>9.487698069455339E-15</v>
      </c>
      <c r="K78" s="8">
        <f t="shared" si="44"/>
        <v>9.484554877391305E-15</v>
      </c>
      <c r="L78" s="8">
        <f t="shared" si="44"/>
        <v>9.483383668501173E-15</v>
      </c>
      <c r="M78" s="8">
        <f t="shared" si="44"/>
        <v>9.482466091102433E-15</v>
      </c>
      <c r="N78" s="8">
        <f t="shared" si="44"/>
        <v>9.482035049157357E-15</v>
      </c>
      <c r="O78" s="8"/>
      <c r="P78" s="8">
        <f aca="true" t="shared" si="45" ref="P78:Y78">SUM(P39,P53,P66,P72)</f>
        <v>1.0892703484352039E-14</v>
      </c>
      <c r="Q78" s="8">
        <f t="shared" si="45"/>
        <v>9.717630842643486E-15</v>
      </c>
      <c r="R78" s="8">
        <f t="shared" si="45"/>
        <v>9.641107268495571E-15</v>
      </c>
      <c r="S78" s="8">
        <f t="shared" si="45"/>
        <v>9.605677920376526E-15</v>
      </c>
      <c r="T78" s="8">
        <f t="shared" si="45"/>
        <v>9.573368644598272E-15</v>
      </c>
      <c r="U78" s="8">
        <f t="shared" si="45"/>
        <v>9.554367283871389E-15</v>
      </c>
      <c r="V78" s="8">
        <f t="shared" si="45"/>
        <v>9.54080154388579E-15</v>
      </c>
      <c r="W78" s="8">
        <f t="shared" si="45"/>
        <v>9.52712675940048E-15</v>
      </c>
      <c r="X78" s="8">
        <f t="shared" si="45"/>
        <v>9.525620288771467E-15</v>
      </c>
      <c r="Y78" s="8">
        <f t="shared" si="45"/>
        <v>9.5248825199513E-15</v>
      </c>
      <c r="Z78" s="8"/>
      <c r="AA78" s="8"/>
      <c r="AB78" s="8"/>
    </row>
    <row r="79" spans="3:28" ht="12.75">
      <c r="C79" t="s">
        <v>42</v>
      </c>
      <c r="D79" s="8">
        <f aca="true" t="shared" si="46" ref="D79:N79">D78*10^9</f>
        <v>9.789536541832428E-06</v>
      </c>
      <c r="E79" s="8">
        <f t="shared" si="46"/>
        <v>9.534079168503756E-06</v>
      </c>
      <c r="F79" s="8">
        <f t="shared" si="46"/>
        <v>9.51296411193297E-06</v>
      </c>
      <c r="G79" s="8">
        <f t="shared" si="46"/>
        <v>9.503911832784438E-06</v>
      </c>
      <c r="H79" s="8">
        <f t="shared" si="46"/>
        <v>9.495837468020099E-06</v>
      </c>
      <c r="I79" s="8">
        <f t="shared" si="46"/>
        <v>9.490816197299423E-06</v>
      </c>
      <c r="J79" s="8">
        <f t="shared" si="46"/>
        <v>9.48769806945534E-06</v>
      </c>
      <c r="K79" s="8">
        <f t="shared" si="46"/>
        <v>9.484554877391304E-06</v>
      </c>
      <c r="L79" s="8">
        <f t="shared" si="46"/>
        <v>9.483383668501173E-06</v>
      </c>
      <c r="M79" s="8">
        <f t="shared" si="46"/>
        <v>9.482466091102434E-06</v>
      </c>
      <c r="N79" s="8">
        <f t="shared" si="46"/>
        <v>9.482035049157356E-06</v>
      </c>
      <c r="O79" s="8"/>
      <c r="P79" s="8">
        <f aca="true" t="shared" si="47" ref="P79:Y79">P78*10^9</f>
        <v>1.0892703484352038E-05</v>
      </c>
      <c r="Q79" s="8">
        <f t="shared" si="47"/>
        <v>9.717630842643486E-06</v>
      </c>
      <c r="R79" s="8">
        <f t="shared" si="47"/>
        <v>9.64110726849557E-06</v>
      </c>
      <c r="S79" s="8">
        <f t="shared" si="47"/>
        <v>9.605677920376526E-06</v>
      </c>
      <c r="T79" s="8">
        <f t="shared" si="47"/>
        <v>9.573368644598271E-06</v>
      </c>
      <c r="U79" s="8">
        <f t="shared" si="47"/>
        <v>9.554367283871389E-06</v>
      </c>
      <c r="V79" s="8">
        <f t="shared" si="47"/>
        <v>9.540801543885791E-06</v>
      </c>
      <c r="W79" s="8">
        <f t="shared" si="47"/>
        <v>9.527126759400479E-06</v>
      </c>
      <c r="X79" s="8">
        <f t="shared" si="47"/>
        <v>9.525620288771467E-06</v>
      </c>
      <c r="Y79" s="8">
        <f t="shared" si="47"/>
        <v>9.5248825199513E-06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48" ref="D82:I82">10^-12</f>
        <v>1E-12</v>
      </c>
      <c r="E82">
        <f t="shared" si="48"/>
        <v>1E-12</v>
      </c>
      <c r="F82">
        <f t="shared" si="48"/>
        <v>1E-12</v>
      </c>
      <c r="G82">
        <f t="shared" si="48"/>
        <v>1E-12</v>
      </c>
      <c r="H82">
        <f t="shared" si="48"/>
        <v>1E-12</v>
      </c>
      <c r="I82">
        <f t="shared" si="48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56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11.4</v>
      </c>
      <c r="E5" s="19">
        <v>11.4</v>
      </c>
      <c r="F5" s="19">
        <v>11.4</v>
      </c>
      <c r="G5" s="19">
        <v>11.4</v>
      </c>
      <c r="H5" s="19">
        <v>11.4</v>
      </c>
      <c r="I5" s="19">
        <v>11.4</v>
      </c>
      <c r="J5" s="19">
        <v>11.4</v>
      </c>
      <c r="K5" s="19">
        <v>11.4</v>
      </c>
      <c r="L5" s="19">
        <v>11.4</v>
      </c>
      <c r="M5" s="19">
        <v>11.4</v>
      </c>
      <c r="N5" s="19">
        <v>11.4</v>
      </c>
      <c r="O5" s="19"/>
      <c r="P5" s="19">
        <v>11.4</v>
      </c>
      <c r="Q5" s="19">
        <v>11.4</v>
      </c>
      <c r="R5" s="19">
        <v>11.4</v>
      </c>
      <c r="S5" s="19">
        <v>11.4</v>
      </c>
      <c r="T5" s="19">
        <v>11.4</v>
      </c>
      <c r="U5" s="19">
        <v>11.4</v>
      </c>
      <c r="V5" s="19">
        <v>11.4</v>
      </c>
      <c r="W5" s="19">
        <v>11.4</v>
      </c>
      <c r="X5" s="19">
        <v>11.4</v>
      </c>
      <c r="Y5" s="19">
        <v>11.4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11.4</v>
      </c>
      <c r="E9" s="9">
        <f t="shared" si="2"/>
        <v>11.4</v>
      </c>
      <c r="F9" s="9">
        <f t="shared" si="2"/>
        <v>11.4</v>
      </c>
      <c r="G9" s="9">
        <f t="shared" si="2"/>
        <v>11.4</v>
      </c>
      <c r="H9" s="9">
        <f t="shared" si="2"/>
        <v>11.4</v>
      </c>
      <c r="I9" s="9">
        <f t="shared" si="2"/>
        <v>11.4</v>
      </c>
      <c r="J9" s="9">
        <f t="shared" si="2"/>
        <v>11.4</v>
      </c>
      <c r="K9" s="9">
        <f t="shared" si="2"/>
        <v>11.4</v>
      </c>
      <c r="L9" s="9">
        <f t="shared" si="2"/>
        <v>11.4</v>
      </c>
      <c r="M9" s="9">
        <f t="shared" si="2"/>
        <v>11.4</v>
      </c>
      <c r="N9" s="9">
        <f t="shared" si="2"/>
        <v>11.4</v>
      </c>
      <c r="O9" s="9"/>
      <c r="P9" s="9">
        <f aca="true" t="shared" si="3" ref="P9:Y9">P5+P6*P8</f>
        <v>10.689450428718146</v>
      </c>
      <c r="Q9" s="9">
        <f t="shared" si="3"/>
        <v>10.689450428718146</v>
      </c>
      <c r="R9" s="9">
        <f t="shared" si="3"/>
        <v>10.689450428718146</v>
      </c>
      <c r="S9" s="9">
        <f t="shared" si="3"/>
        <v>10.689450428718146</v>
      </c>
      <c r="T9" s="9">
        <f t="shared" si="3"/>
        <v>10.689450428718146</v>
      </c>
      <c r="U9" s="9">
        <f t="shared" si="3"/>
        <v>10.689450428718146</v>
      </c>
      <c r="V9" s="9">
        <f t="shared" si="3"/>
        <v>10.689450428718146</v>
      </c>
      <c r="W9" s="9">
        <f t="shared" si="3"/>
        <v>10.689450428718146</v>
      </c>
      <c r="X9" s="9">
        <f t="shared" si="3"/>
        <v>10.689450428718146</v>
      </c>
      <c r="Y9" s="9">
        <f t="shared" si="3"/>
        <v>10.689450428718146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</v>
      </c>
      <c r="E11" s="3">
        <v>14</v>
      </c>
      <c r="F11" s="3">
        <v>14</v>
      </c>
      <c r="G11" s="3">
        <v>14</v>
      </c>
      <c r="H11" s="3">
        <v>14</v>
      </c>
      <c r="I11" s="3">
        <v>14</v>
      </c>
      <c r="J11" s="3">
        <v>14</v>
      </c>
      <c r="K11" s="3">
        <v>14</v>
      </c>
      <c r="L11" s="3">
        <v>14</v>
      </c>
      <c r="M11" s="3">
        <v>14</v>
      </c>
      <c r="N11" s="3">
        <v>14</v>
      </c>
      <c r="O11" s="3"/>
      <c r="P11" s="3">
        <v>14</v>
      </c>
      <c r="Q11" s="3">
        <v>14</v>
      </c>
      <c r="R11" s="3">
        <v>14</v>
      </c>
      <c r="S11" s="3">
        <v>14</v>
      </c>
      <c r="T11" s="3">
        <v>14</v>
      </c>
      <c r="U11" s="3">
        <v>14</v>
      </c>
      <c r="V11" s="3">
        <v>14</v>
      </c>
      <c r="W11" s="3">
        <v>14</v>
      </c>
      <c r="X11" s="3">
        <v>14</v>
      </c>
      <c r="Y11" s="3">
        <v>14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</v>
      </c>
      <c r="E15" s="9">
        <f t="shared" si="6"/>
        <v>14</v>
      </c>
      <c r="F15" s="9">
        <f t="shared" si="6"/>
        <v>14</v>
      </c>
      <c r="G15" s="9">
        <f t="shared" si="6"/>
        <v>14</v>
      </c>
      <c r="H15" s="9">
        <f t="shared" si="6"/>
        <v>14</v>
      </c>
      <c r="I15" s="9">
        <f t="shared" si="6"/>
        <v>14</v>
      </c>
      <c r="J15" s="9">
        <f t="shared" si="6"/>
        <v>14</v>
      </c>
      <c r="K15" s="9">
        <f t="shared" si="6"/>
        <v>14</v>
      </c>
      <c r="L15" s="9">
        <f t="shared" si="6"/>
        <v>14</v>
      </c>
      <c r="M15" s="9">
        <f t="shared" si="6"/>
        <v>14</v>
      </c>
      <c r="N15" s="9">
        <f t="shared" si="6"/>
        <v>14</v>
      </c>
      <c r="O15" s="9"/>
      <c r="P15" s="9">
        <f aca="true" t="shared" si="7" ref="P15:Y15">P11+P12*P14</f>
        <v>13.593971673553225</v>
      </c>
      <c r="Q15" s="9">
        <f t="shared" si="7"/>
        <v>13.593971673553225</v>
      </c>
      <c r="R15" s="9">
        <f t="shared" si="7"/>
        <v>13.593971673553225</v>
      </c>
      <c r="S15" s="9">
        <f t="shared" si="7"/>
        <v>13.593971673553225</v>
      </c>
      <c r="T15" s="9">
        <f t="shared" si="7"/>
        <v>13.593971673553225</v>
      </c>
      <c r="U15" s="9">
        <f t="shared" si="7"/>
        <v>13.593971673553225</v>
      </c>
      <c r="V15" s="9">
        <f t="shared" si="7"/>
        <v>13.593971673553225</v>
      </c>
      <c r="W15" s="9">
        <f t="shared" si="7"/>
        <v>13.593971673553225</v>
      </c>
      <c r="X15" s="9">
        <f t="shared" si="7"/>
        <v>13.593971673553225</v>
      </c>
      <c r="Y15" s="9">
        <f t="shared" si="7"/>
        <v>13.593971673553225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11.2</v>
      </c>
      <c r="E17" s="3">
        <v>11.2</v>
      </c>
      <c r="F17" s="3">
        <v>11.2</v>
      </c>
      <c r="G17" s="3">
        <v>11.2</v>
      </c>
      <c r="H17" s="3">
        <v>11.2</v>
      </c>
      <c r="I17" s="3">
        <v>11.2</v>
      </c>
      <c r="J17" s="3">
        <v>11.2</v>
      </c>
      <c r="K17" s="3">
        <v>11.2</v>
      </c>
      <c r="L17" s="3">
        <v>11.2</v>
      </c>
      <c r="M17" s="3">
        <v>11.2</v>
      </c>
      <c r="N17" s="3">
        <v>11.2</v>
      </c>
      <c r="O17" s="3"/>
      <c r="P17" s="3">
        <v>11.2</v>
      </c>
      <c r="Q17" s="3">
        <v>11.2</v>
      </c>
      <c r="R17" s="3">
        <v>11.2</v>
      </c>
      <c r="S17" s="3">
        <v>11.2</v>
      </c>
      <c r="T17" s="3">
        <v>11.2</v>
      </c>
      <c r="U17" s="3">
        <v>11.2</v>
      </c>
      <c r="V17" s="3">
        <v>11.2</v>
      </c>
      <c r="W17" s="3">
        <v>11.2</v>
      </c>
      <c r="X17" s="3">
        <v>11.2</v>
      </c>
      <c r="Y17" s="3">
        <v>11.2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11.2</v>
      </c>
      <c r="E21" s="9">
        <f t="shared" si="10"/>
        <v>11.2</v>
      </c>
      <c r="F21" s="9">
        <f t="shared" si="10"/>
        <v>11.2</v>
      </c>
      <c r="G21" s="9">
        <f t="shared" si="10"/>
        <v>11.2</v>
      </c>
      <c r="H21" s="9">
        <f t="shared" si="10"/>
        <v>11.2</v>
      </c>
      <c r="I21" s="9">
        <f t="shared" si="10"/>
        <v>11.2</v>
      </c>
      <c r="J21" s="9">
        <f t="shared" si="10"/>
        <v>11.2</v>
      </c>
      <c r="K21" s="9">
        <f t="shared" si="10"/>
        <v>11.2</v>
      </c>
      <c r="L21" s="9">
        <f t="shared" si="10"/>
        <v>11.2</v>
      </c>
      <c r="M21" s="9">
        <f t="shared" si="10"/>
        <v>11.2</v>
      </c>
      <c r="N21" s="9">
        <f t="shared" si="10"/>
        <v>11.2</v>
      </c>
      <c r="O21" s="9"/>
      <c r="P21" s="9">
        <f aca="true" t="shared" si="11" ref="P21:Y21">P17+P18*P20</f>
        <v>10.692464591941532</v>
      </c>
      <c r="Q21" s="9">
        <f t="shared" si="11"/>
        <v>10.692464591941532</v>
      </c>
      <c r="R21" s="9">
        <f t="shared" si="11"/>
        <v>10.692464591941532</v>
      </c>
      <c r="S21" s="9">
        <f t="shared" si="11"/>
        <v>10.692464591941532</v>
      </c>
      <c r="T21" s="9">
        <f t="shared" si="11"/>
        <v>10.692464591941532</v>
      </c>
      <c r="U21" s="9">
        <f t="shared" si="11"/>
        <v>10.692464591941532</v>
      </c>
      <c r="V21" s="9">
        <f t="shared" si="11"/>
        <v>10.692464591941532</v>
      </c>
      <c r="W21" s="9">
        <f t="shared" si="11"/>
        <v>10.692464591941532</v>
      </c>
      <c r="X21" s="9">
        <f t="shared" si="11"/>
        <v>10.692464591941532</v>
      </c>
      <c r="Y21" s="9">
        <f t="shared" si="11"/>
        <v>10.692464591941532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1.6557699401507595E-15</v>
      </c>
      <c r="E39" s="6">
        <f t="shared" si="16"/>
        <v>2.4717237385206115E-16</v>
      </c>
      <c r="F39" s="6">
        <f t="shared" si="16"/>
        <v>1.5240522739749817E-16</v>
      </c>
      <c r="G39" s="6">
        <f t="shared" si="16"/>
        <v>1.1402492575355625E-16</v>
      </c>
      <c r="H39" s="6">
        <f t="shared" si="16"/>
        <v>8.12829893875603E-17</v>
      </c>
      <c r="I39" s="6">
        <f t="shared" si="16"/>
        <v>6.180156947774073E-17</v>
      </c>
      <c r="J39" s="6">
        <f t="shared" si="16"/>
        <v>5.0118647328693676E-17</v>
      </c>
      <c r="K39" s="6">
        <f t="shared" si="16"/>
        <v>3.872567663996551E-17</v>
      </c>
      <c r="L39" s="6">
        <f t="shared" si="16"/>
        <v>3.459384630522927E-17</v>
      </c>
      <c r="M39" s="6">
        <f t="shared" si="16"/>
        <v>3.140499209339881E-17</v>
      </c>
      <c r="N39" s="6">
        <f t="shared" si="16"/>
        <v>2.992254925405831E-17</v>
      </c>
      <c r="O39" s="6"/>
      <c r="P39" s="6">
        <f aca="true" t="shared" si="17" ref="P39:Y39">P40*P41/P43</f>
        <v>7.236849902961105E-15</v>
      </c>
      <c r="Q39" s="6">
        <f t="shared" si="17"/>
        <v>9.344358669793932E-16</v>
      </c>
      <c r="R39" s="6">
        <f t="shared" si="17"/>
        <v>6.047131802726563E-16</v>
      </c>
      <c r="S39" s="6">
        <f t="shared" si="17"/>
        <v>4.597792520065593E-16</v>
      </c>
      <c r="T39" s="6">
        <f t="shared" si="17"/>
        <v>3.330805236761515E-16</v>
      </c>
      <c r="U39" s="6">
        <f t="shared" si="17"/>
        <v>2.6154659810925296E-16</v>
      </c>
      <c r="V39" s="6">
        <f t="shared" si="17"/>
        <v>2.1210402618299953E-16</v>
      </c>
      <c r="W39" s="6">
        <f t="shared" si="17"/>
        <v>1.6388853989072208E-16</v>
      </c>
      <c r="X39" s="6">
        <f t="shared" si="17"/>
        <v>1.586896202084064E-16</v>
      </c>
      <c r="Y39" s="6">
        <f t="shared" si="17"/>
        <v>1.5615233694275803E-16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3.981071705534953E-12</v>
      </c>
      <c r="E40" s="15">
        <f t="shared" si="18"/>
        <v>3.981071705534953E-12</v>
      </c>
      <c r="F40" s="15">
        <f t="shared" si="18"/>
        <v>3.981071705534953E-12</v>
      </c>
      <c r="G40" s="15">
        <f t="shared" si="18"/>
        <v>3.981071705534953E-12</v>
      </c>
      <c r="H40" s="15">
        <f t="shared" si="18"/>
        <v>3.981071705534953E-12</v>
      </c>
      <c r="I40" s="15">
        <f t="shared" si="18"/>
        <v>3.981071705534953E-12</v>
      </c>
      <c r="J40" s="15">
        <f t="shared" si="18"/>
        <v>3.981071705534953E-12</v>
      </c>
      <c r="K40" s="15">
        <f t="shared" si="18"/>
        <v>3.981071705534953E-12</v>
      </c>
      <c r="L40" s="15">
        <f t="shared" si="18"/>
        <v>3.981071705534953E-12</v>
      </c>
      <c r="M40" s="15">
        <f t="shared" si="18"/>
        <v>3.981071705534953E-12</v>
      </c>
      <c r="N40" s="15">
        <f t="shared" si="18"/>
        <v>3.981071705534953E-12</v>
      </c>
      <c r="O40" s="15"/>
      <c r="P40" s="15">
        <f aca="true" t="shared" si="19" ref="P40:Y40">10^-P9</f>
        <v>2.0443232660254357E-11</v>
      </c>
      <c r="Q40" s="15">
        <f t="shared" si="19"/>
        <v>2.0443232660254357E-11</v>
      </c>
      <c r="R40" s="15">
        <f t="shared" si="19"/>
        <v>2.0443232660254357E-11</v>
      </c>
      <c r="S40" s="15">
        <f t="shared" si="19"/>
        <v>2.0443232660254357E-11</v>
      </c>
      <c r="T40" s="15">
        <f t="shared" si="19"/>
        <v>2.0443232660254357E-11</v>
      </c>
      <c r="U40" s="15">
        <f t="shared" si="19"/>
        <v>2.0443232660254357E-11</v>
      </c>
      <c r="V40" s="15">
        <f t="shared" si="19"/>
        <v>2.0443232660254357E-11</v>
      </c>
      <c r="W40" s="15">
        <f t="shared" si="19"/>
        <v>2.0443232660254357E-11</v>
      </c>
      <c r="X40" s="15">
        <f t="shared" si="19"/>
        <v>2.0443232660254357E-11</v>
      </c>
      <c r="Y40" s="15">
        <f t="shared" si="19"/>
        <v>2.0443232660254357E-11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1.0000000140833334</v>
      </c>
      <c r="E43">
        <f t="shared" si="22"/>
        <v>1.0000001644583087</v>
      </c>
      <c r="F43">
        <f t="shared" si="22"/>
        <v>1.0000003148332313</v>
      </c>
      <c r="G43">
        <f t="shared" si="22"/>
        <v>1.0000004648331016</v>
      </c>
      <c r="H43">
        <f t="shared" si="22"/>
        <v>1.0000007655826832</v>
      </c>
      <c r="I43">
        <f t="shared" si="22"/>
        <v>1.000001141331864</v>
      </c>
      <c r="J43">
        <f t="shared" si="22"/>
        <v>1.0000015170807153</v>
      </c>
      <c r="K43">
        <f t="shared" si="22"/>
        <v>1.0000022685774295</v>
      </c>
      <c r="L43">
        <f t="shared" si="22"/>
        <v>1.0000026443252925</v>
      </c>
      <c r="M43">
        <f t="shared" si="22"/>
        <v>1.0000030200728263</v>
      </c>
      <c r="N43">
        <f t="shared" si="22"/>
        <v>1.0000032454461887</v>
      </c>
      <c r="P43">
        <f aca="true" t="shared" si="23" ref="P43:Y43">(1+P45/P46)^P47*(1+P48/P49)^P50</f>
        <v>1.0000000140833334</v>
      </c>
      <c r="Q43">
        <f t="shared" si="23"/>
        <v>1.0000001644583087</v>
      </c>
      <c r="R43">
        <f t="shared" si="23"/>
        <v>1.0000003148332313</v>
      </c>
      <c r="S43">
        <f t="shared" si="23"/>
        <v>1.0000004648331016</v>
      </c>
      <c r="T43">
        <f t="shared" si="23"/>
        <v>1.0000007655826832</v>
      </c>
      <c r="U43">
        <f t="shared" si="23"/>
        <v>1.000001141331864</v>
      </c>
      <c r="V43">
        <f t="shared" si="23"/>
        <v>1.0000015170807153</v>
      </c>
      <c r="W43">
        <f t="shared" si="23"/>
        <v>1.0000022685774295</v>
      </c>
      <c r="X43">
        <f t="shared" si="23"/>
        <v>1.000002418951614</v>
      </c>
      <c r="Y43">
        <f t="shared" si="23"/>
        <v>1.0000024939511873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0.3</v>
      </c>
      <c r="E47" s="3">
        <v>0.3</v>
      </c>
      <c r="F47" s="3">
        <v>0.3</v>
      </c>
      <c r="G47" s="3">
        <v>0.3</v>
      </c>
      <c r="H47" s="3">
        <v>0.3</v>
      </c>
      <c r="I47" s="3">
        <v>0.3</v>
      </c>
      <c r="J47" s="3">
        <v>0.3</v>
      </c>
      <c r="K47" s="3">
        <v>0.3</v>
      </c>
      <c r="L47" s="3">
        <v>0.3</v>
      </c>
      <c r="M47" s="3">
        <v>0.3</v>
      </c>
      <c r="N47" s="3">
        <v>0.3</v>
      </c>
      <c r="O47" s="3"/>
      <c r="P47" s="3">
        <v>0.3</v>
      </c>
      <c r="Q47" s="3">
        <v>0.3</v>
      </c>
      <c r="R47" s="3">
        <v>0.3</v>
      </c>
      <c r="S47" s="3">
        <v>0.3</v>
      </c>
      <c r="T47" s="3">
        <v>0.3</v>
      </c>
      <c r="U47" s="3">
        <v>0.3</v>
      </c>
      <c r="V47" s="3">
        <v>0.3</v>
      </c>
      <c r="W47" s="3">
        <v>0.3</v>
      </c>
      <c r="X47" s="3">
        <v>0.3</v>
      </c>
      <c r="Y47" s="3">
        <v>0.3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30</v>
      </c>
      <c r="E49" s="3">
        <v>30</v>
      </c>
      <c r="F49" s="3">
        <v>30</v>
      </c>
      <c r="G49" s="3">
        <v>30</v>
      </c>
      <c r="H49" s="3">
        <v>30</v>
      </c>
      <c r="I49" s="3">
        <v>30</v>
      </c>
      <c r="J49" s="3">
        <v>30</v>
      </c>
      <c r="K49" s="3">
        <v>30</v>
      </c>
      <c r="L49" s="3">
        <v>30</v>
      </c>
      <c r="M49" s="3">
        <v>30</v>
      </c>
      <c r="N49" s="3">
        <v>30</v>
      </c>
      <c r="O49" s="3"/>
      <c r="P49" s="3">
        <v>30</v>
      </c>
      <c r="Q49" s="3">
        <v>30</v>
      </c>
      <c r="R49" s="3">
        <v>30</v>
      </c>
      <c r="S49" s="3">
        <v>30</v>
      </c>
      <c r="T49" s="3">
        <v>30</v>
      </c>
      <c r="U49" s="3">
        <v>30</v>
      </c>
      <c r="V49" s="3">
        <v>30</v>
      </c>
      <c r="W49" s="3">
        <v>30</v>
      </c>
      <c r="X49" s="3">
        <v>30</v>
      </c>
      <c r="Y49" s="3">
        <v>30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9.999977400109914E-15</v>
      </c>
      <c r="E53" s="6">
        <f t="shared" si="26"/>
        <v>9.999977400109914E-15</v>
      </c>
      <c r="F53" s="6">
        <f t="shared" si="26"/>
        <v>9.999977400109914E-15</v>
      </c>
      <c r="G53" s="6">
        <f t="shared" si="26"/>
        <v>9.999977400109914E-15</v>
      </c>
      <c r="H53" s="6">
        <f t="shared" si="26"/>
        <v>9.999977400109914E-15</v>
      </c>
      <c r="I53" s="6">
        <f t="shared" si="26"/>
        <v>9.999977400109914E-15</v>
      </c>
      <c r="J53" s="6">
        <f t="shared" si="26"/>
        <v>9.999977400109914E-15</v>
      </c>
      <c r="K53" s="6">
        <f t="shared" si="26"/>
        <v>9.999977400109914E-15</v>
      </c>
      <c r="L53" s="6">
        <f t="shared" si="26"/>
        <v>9.999977400109914E-15</v>
      </c>
      <c r="M53" s="6">
        <f t="shared" si="26"/>
        <v>9.999977400109914E-15</v>
      </c>
      <c r="N53" s="6">
        <f t="shared" si="26"/>
        <v>9.999977400109914E-15</v>
      </c>
      <c r="O53" s="6"/>
      <c r="P53" s="6">
        <f aca="true" t="shared" si="27" ref="P53:Y53">P54/P57</f>
        <v>9.999977400109914E-15</v>
      </c>
      <c r="Q53" s="6">
        <f t="shared" si="27"/>
        <v>9.999977400109914E-15</v>
      </c>
      <c r="R53" s="6">
        <f t="shared" si="27"/>
        <v>9.999977400109914E-15</v>
      </c>
      <c r="S53" s="6">
        <f t="shared" si="27"/>
        <v>9.999977400109914E-15</v>
      </c>
      <c r="T53" s="6">
        <f t="shared" si="27"/>
        <v>9.999977400109914E-15</v>
      </c>
      <c r="U53" s="6">
        <f t="shared" si="27"/>
        <v>9.999977400109914E-15</v>
      </c>
      <c r="V53" s="6">
        <f t="shared" si="27"/>
        <v>9.999977400109914E-15</v>
      </c>
      <c r="W53" s="6">
        <f t="shared" si="27"/>
        <v>9.999977400109914E-15</v>
      </c>
      <c r="X53" s="6">
        <f t="shared" si="27"/>
        <v>9.999977400109914E-15</v>
      </c>
      <c r="Y53" s="6">
        <f t="shared" si="27"/>
        <v>9.999977400109914E-15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1E-14</v>
      </c>
      <c r="E54">
        <f t="shared" si="28"/>
        <v>1E-14</v>
      </c>
      <c r="F54">
        <f t="shared" si="28"/>
        <v>1E-14</v>
      </c>
      <c r="G54">
        <f t="shared" si="28"/>
        <v>1E-14</v>
      </c>
      <c r="H54">
        <f t="shared" si="28"/>
        <v>1E-14</v>
      </c>
      <c r="I54">
        <f t="shared" si="28"/>
        <v>1E-14</v>
      </c>
      <c r="J54">
        <f t="shared" si="28"/>
        <v>1E-14</v>
      </c>
      <c r="K54">
        <f t="shared" si="28"/>
        <v>1E-14</v>
      </c>
      <c r="L54">
        <f t="shared" si="28"/>
        <v>1E-14</v>
      </c>
      <c r="M54">
        <f t="shared" si="28"/>
        <v>1E-14</v>
      </c>
      <c r="N54">
        <f t="shared" si="28"/>
        <v>1E-14</v>
      </c>
      <c r="P54">
        <f aca="true" t="shared" si="29" ref="P54:Y54">10^-P11</f>
        <v>1E-14</v>
      </c>
      <c r="Q54">
        <f t="shared" si="29"/>
        <v>1E-14</v>
      </c>
      <c r="R54">
        <f t="shared" si="29"/>
        <v>1E-14</v>
      </c>
      <c r="S54">
        <f t="shared" si="29"/>
        <v>1E-14</v>
      </c>
      <c r="T54">
        <f t="shared" si="29"/>
        <v>1E-14</v>
      </c>
      <c r="U54">
        <f t="shared" si="29"/>
        <v>1E-14</v>
      </c>
      <c r="V54">
        <f t="shared" si="29"/>
        <v>1E-14</v>
      </c>
      <c r="W54">
        <f t="shared" si="29"/>
        <v>1E-14</v>
      </c>
      <c r="X54">
        <f t="shared" si="29"/>
        <v>1E-14</v>
      </c>
      <c r="Y54">
        <f t="shared" si="29"/>
        <v>1E-14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1.000002259994116</v>
      </c>
      <c r="E57">
        <f t="shared" si="30"/>
        <v>1.000002259994116</v>
      </c>
      <c r="F57">
        <f t="shared" si="30"/>
        <v>1.000002259994116</v>
      </c>
      <c r="G57">
        <f t="shared" si="30"/>
        <v>1.000002259994116</v>
      </c>
      <c r="H57">
        <f t="shared" si="30"/>
        <v>1.000002259994116</v>
      </c>
      <c r="I57">
        <f t="shared" si="30"/>
        <v>1.000002259994116</v>
      </c>
      <c r="J57">
        <f t="shared" si="30"/>
        <v>1.000002259994116</v>
      </c>
      <c r="K57">
        <f t="shared" si="30"/>
        <v>1.000002259994116</v>
      </c>
      <c r="L57">
        <f t="shared" si="30"/>
        <v>1.000002259994116</v>
      </c>
      <c r="M57">
        <f t="shared" si="30"/>
        <v>1.000002259994116</v>
      </c>
      <c r="N57">
        <f t="shared" si="30"/>
        <v>1.000002259994116</v>
      </c>
      <c r="P57">
        <f aca="true" t="shared" si="31" ref="P57:Y57">(1+P59/P60)^P61*(1+P62/P63)^P64</f>
        <v>1.000002259994116</v>
      </c>
      <c r="Q57">
        <f t="shared" si="31"/>
        <v>1.000002259994116</v>
      </c>
      <c r="R57">
        <f t="shared" si="31"/>
        <v>1.000002259994116</v>
      </c>
      <c r="S57">
        <f t="shared" si="31"/>
        <v>1.000002259994116</v>
      </c>
      <c r="T57">
        <f t="shared" si="31"/>
        <v>1.000002259994116</v>
      </c>
      <c r="U57">
        <f t="shared" si="31"/>
        <v>1.000002259994116</v>
      </c>
      <c r="V57">
        <f t="shared" si="31"/>
        <v>1.000002259994116</v>
      </c>
      <c r="W57">
        <f t="shared" si="31"/>
        <v>1.000002259994116</v>
      </c>
      <c r="X57">
        <f t="shared" si="31"/>
        <v>1.000002259994116</v>
      </c>
      <c r="Y57">
        <f t="shared" si="31"/>
        <v>1.000002259994116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0.3</v>
      </c>
      <c r="E61" s="3">
        <v>0.3</v>
      </c>
      <c r="F61" s="3">
        <v>0.3</v>
      </c>
      <c r="G61" s="3">
        <v>0.3</v>
      </c>
      <c r="H61" s="3">
        <v>0.3</v>
      </c>
      <c r="I61" s="3">
        <v>0.3</v>
      </c>
      <c r="J61" s="3">
        <v>0.3</v>
      </c>
      <c r="K61" s="3">
        <v>0.3</v>
      </c>
      <c r="L61" s="3">
        <v>0.3</v>
      </c>
      <c r="M61" s="3">
        <v>0.3</v>
      </c>
      <c r="N61" s="3">
        <v>0.3</v>
      </c>
      <c r="O61" s="3"/>
      <c r="P61" s="3">
        <v>0.3</v>
      </c>
      <c r="Q61" s="3">
        <v>0.3</v>
      </c>
      <c r="R61" s="3">
        <v>0.3</v>
      </c>
      <c r="S61" s="3">
        <v>0.3</v>
      </c>
      <c r="T61" s="3">
        <v>0.3</v>
      </c>
      <c r="U61" s="3">
        <v>0.3</v>
      </c>
      <c r="V61" s="3">
        <v>0.3</v>
      </c>
      <c r="W61" s="3">
        <v>0.3</v>
      </c>
      <c r="X61" s="3">
        <v>0.3</v>
      </c>
      <c r="Y61" s="3">
        <v>0.3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30</v>
      </c>
      <c r="E63" s="3">
        <v>30</v>
      </c>
      <c r="F63" s="3">
        <v>30</v>
      </c>
      <c r="G63" s="3">
        <v>30</v>
      </c>
      <c r="H63" s="3">
        <v>30</v>
      </c>
      <c r="I63" s="3">
        <v>30</v>
      </c>
      <c r="J63" s="3">
        <v>30</v>
      </c>
      <c r="K63" s="3">
        <v>30</v>
      </c>
      <c r="L63" s="3">
        <v>30</v>
      </c>
      <c r="M63" s="3">
        <v>30</v>
      </c>
      <c r="N63" s="3">
        <v>30</v>
      </c>
      <c r="O63" s="3"/>
      <c r="P63" s="3">
        <v>30</v>
      </c>
      <c r="Q63" s="3">
        <v>30</v>
      </c>
      <c r="R63" s="3">
        <v>30</v>
      </c>
      <c r="S63" s="3">
        <v>30</v>
      </c>
      <c r="T63" s="3">
        <v>30</v>
      </c>
      <c r="U63" s="3">
        <v>30</v>
      </c>
      <c r="V63" s="3">
        <v>30</v>
      </c>
      <c r="W63" s="3">
        <v>30</v>
      </c>
      <c r="X63" s="3">
        <v>30</v>
      </c>
      <c r="Y63" s="3">
        <v>30</v>
      </c>
    </row>
    <row r="64" spans="3:25" ht="12.75">
      <c r="C64" t="s">
        <v>37</v>
      </c>
      <c r="D64" s="3">
        <v>0.3</v>
      </c>
      <c r="E64" s="3">
        <v>0.3</v>
      </c>
      <c r="F64" s="3">
        <v>0.3</v>
      </c>
      <c r="G64" s="3">
        <v>0.3</v>
      </c>
      <c r="H64" s="3">
        <v>0.3</v>
      </c>
      <c r="I64" s="3">
        <v>0.3</v>
      </c>
      <c r="J64" s="3">
        <v>0.3</v>
      </c>
      <c r="K64" s="3">
        <v>0.3</v>
      </c>
      <c r="L64" s="3">
        <v>0.3</v>
      </c>
      <c r="M64" s="3">
        <v>0.3</v>
      </c>
      <c r="N64" s="3">
        <v>0.3</v>
      </c>
      <c r="O64" s="3"/>
      <c r="P64" s="3">
        <v>0.3</v>
      </c>
      <c r="Q64" s="3">
        <v>0.3</v>
      </c>
      <c r="R64" s="3">
        <v>0.3</v>
      </c>
      <c r="S64" s="3">
        <v>0.3</v>
      </c>
      <c r="T64" s="3">
        <v>0.3</v>
      </c>
      <c r="U64" s="3">
        <v>0.3</v>
      </c>
      <c r="V64" s="3">
        <v>0.3</v>
      </c>
      <c r="W64" s="3">
        <v>0.3</v>
      </c>
      <c r="X64" s="3">
        <v>0.3</v>
      </c>
      <c r="Y64" s="3">
        <v>0.3</v>
      </c>
    </row>
    <row r="66" spans="3:28" ht="12.75">
      <c r="C66" s="3" t="s">
        <v>7</v>
      </c>
      <c r="D66" s="6">
        <f aca="true" t="shared" si="36" ref="D66:N66">D67*D68/D70</f>
        <v>1.1194378834671517E-14</v>
      </c>
      <c r="E66" s="6">
        <f t="shared" si="36"/>
        <v>2.5292979964461436E-14</v>
      </c>
      <c r="F66" s="6">
        <f t="shared" si="36"/>
        <v>3.111716337106019E-14</v>
      </c>
      <c r="G66" s="6">
        <f t="shared" si="36"/>
        <v>3.523708710424869E-14</v>
      </c>
      <c r="H66" s="6">
        <f t="shared" si="36"/>
        <v>4.073802778041127E-14</v>
      </c>
      <c r="I66" s="6">
        <f t="shared" si="36"/>
        <v>4.581418867145331E-14</v>
      </c>
      <c r="J66" s="6">
        <f t="shared" si="36"/>
        <v>5.0118723362727226E-14</v>
      </c>
      <c r="K66" s="6">
        <f t="shared" si="36"/>
        <v>5.597576014951106E-14</v>
      </c>
      <c r="L66" s="6">
        <f t="shared" si="36"/>
        <v>5.874893525297768E-14</v>
      </c>
      <c r="M66" s="6">
        <f t="shared" si="36"/>
        <v>6.123503917247733E-14</v>
      </c>
      <c r="N66" s="6">
        <f t="shared" si="36"/>
        <v>6.251726927756862E-14</v>
      </c>
      <c r="O66" s="6"/>
      <c r="P66" s="6">
        <f aca="true" t="shared" si="37" ref="P66:Y66">P67*P68/P70</f>
        <v>1.1994993031493785E-14</v>
      </c>
      <c r="Q66" s="6">
        <f t="shared" si="37"/>
        <v>2.884031503126607E-14</v>
      </c>
      <c r="R66" s="6">
        <f t="shared" si="37"/>
        <v>3.4753616144320565E-14</v>
      </c>
      <c r="S66" s="6">
        <f t="shared" si="37"/>
        <v>3.908408957924023E-14</v>
      </c>
      <c r="T66" s="6">
        <f t="shared" si="37"/>
        <v>4.4874538993313216E-14</v>
      </c>
      <c r="U66" s="6">
        <f t="shared" si="37"/>
        <v>4.9773708497893625E-14</v>
      </c>
      <c r="V66" s="6">
        <f t="shared" si="37"/>
        <v>5.445026528424214E-14</v>
      </c>
      <c r="W66" s="6">
        <f t="shared" si="37"/>
        <v>6.08135001278718E-14</v>
      </c>
      <c r="X66" s="6">
        <f t="shared" si="37"/>
        <v>6.165950018614822E-14</v>
      </c>
      <c r="Y66" s="6">
        <f t="shared" si="37"/>
        <v>6.208690342300638E-14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6.3095734448019345E-12</v>
      </c>
      <c r="E67">
        <f t="shared" si="38"/>
        <v>6.3095734448019345E-12</v>
      </c>
      <c r="F67">
        <f t="shared" si="38"/>
        <v>6.3095734448019345E-12</v>
      </c>
      <c r="G67">
        <f t="shared" si="38"/>
        <v>6.3095734448019345E-12</v>
      </c>
      <c r="H67">
        <f t="shared" si="38"/>
        <v>6.3095734448019345E-12</v>
      </c>
      <c r="I67">
        <f t="shared" si="38"/>
        <v>6.3095734448019345E-12</v>
      </c>
      <c r="J67">
        <f t="shared" si="38"/>
        <v>6.3095734448019345E-12</v>
      </c>
      <c r="K67">
        <f t="shared" si="38"/>
        <v>6.3095734448019345E-12</v>
      </c>
      <c r="L67">
        <f t="shared" si="38"/>
        <v>6.3095734448019345E-12</v>
      </c>
      <c r="M67">
        <f t="shared" si="38"/>
        <v>6.3095734448019345E-12</v>
      </c>
      <c r="N67">
        <f t="shared" si="38"/>
        <v>6.3095734448019345E-12</v>
      </c>
      <c r="P67">
        <f aca="true" t="shared" si="39" ref="P67:Y67">10^-P17</f>
        <v>6.3095734448019345E-12</v>
      </c>
      <c r="Q67">
        <f t="shared" si="39"/>
        <v>6.3095734448019345E-12</v>
      </c>
      <c r="R67">
        <f t="shared" si="39"/>
        <v>6.3095734448019345E-12</v>
      </c>
      <c r="S67">
        <f t="shared" si="39"/>
        <v>6.3095734448019345E-12</v>
      </c>
      <c r="T67">
        <f t="shared" si="39"/>
        <v>6.3095734448019345E-12</v>
      </c>
      <c r="U67">
        <f t="shared" si="39"/>
        <v>6.3095734448019345E-12</v>
      </c>
      <c r="V67">
        <f t="shared" si="39"/>
        <v>6.3095734448019345E-12</v>
      </c>
      <c r="W67">
        <f t="shared" si="39"/>
        <v>6.3095734448019345E-12</v>
      </c>
      <c r="X67">
        <f t="shared" si="39"/>
        <v>6.3095734448019345E-12</v>
      </c>
      <c r="Y67">
        <f t="shared" si="39"/>
        <v>6.3095734448019345E-12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2.915969961973413E-14</v>
      </c>
      <c r="E78" s="8">
        <f t="shared" si="50"/>
        <v>4.184970318322535E-14</v>
      </c>
      <c r="F78" s="8">
        <f t="shared" si="50"/>
        <v>4.7579119443369545E-14</v>
      </c>
      <c r="G78" s="8">
        <f t="shared" si="50"/>
        <v>5.16606628749141E-14</v>
      </c>
      <c r="H78" s="8">
        <f t="shared" si="50"/>
        <v>5.712886161471067E-14</v>
      </c>
      <c r="I78" s="8">
        <f t="shared" si="50"/>
        <v>6.21855410858429E-14</v>
      </c>
      <c r="J78" s="8">
        <f t="shared" si="50"/>
        <v>6.647839285496776E-14</v>
      </c>
      <c r="K78" s="8">
        <f t="shared" si="50"/>
        <v>7.232403667106286E-14</v>
      </c>
      <c r="L78" s="8">
        <f t="shared" si="50"/>
        <v>7.509307994419475E-14</v>
      </c>
      <c r="M78" s="8">
        <f t="shared" si="50"/>
        <v>7.757599500948258E-14</v>
      </c>
      <c r="N78" s="8">
        <f t="shared" si="50"/>
        <v>7.885674267173452E-14</v>
      </c>
      <c r="O78" s="8"/>
      <c r="P78" s="8">
        <f aca="true" t="shared" si="51" ref="P78:Y78">SUM(P39,P53,P66,P72)</f>
        <v>3.5541393779366744E-14</v>
      </c>
      <c r="Q78" s="8">
        <f t="shared" si="51"/>
        <v>4.608430174315732E-14</v>
      </c>
      <c r="R78" s="8">
        <f t="shared" si="51"/>
        <v>5.166788016950507E-14</v>
      </c>
      <c r="S78" s="8">
        <f t="shared" si="51"/>
        <v>5.585341967615864E-14</v>
      </c>
      <c r="T78" s="8">
        <f t="shared" si="51"/>
        <v>6.151717036190122E-14</v>
      </c>
      <c r="U78" s="8">
        <f t="shared" si="51"/>
        <v>6.634480594091473E-14</v>
      </c>
      <c r="V78" s="8">
        <f t="shared" si="51"/>
        <v>7.097192015533698E-14</v>
      </c>
      <c r="W78" s="8">
        <f t="shared" si="51"/>
        <v>7.728693951267436E-14</v>
      </c>
      <c r="X78" s="8">
        <f t="shared" si="51"/>
        <v>7.812774065126846E-14</v>
      </c>
      <c r="Y78" s="8">
        <f t="shared" si="51"/>
        <v>7.855260660486098E-14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2.9159699619734128E-05</v>
      </c>
      <c r="E79" s="8">
        <f t="shared" si="52"/>
        <v>4.184970318322535E-05</v>
      </c>
      <c r="F79" s="8">
        <f t="shared" si="52"/>
        <v>4.757911944336954E-05</v>
      </c>
      <c r="G79" s="8">
        <f t="shared" si="52"/>
        <v>5.16606628749141E-05</v>
      </c>
      <c r="H79" s="8">
        <f t="shared" si="52"/>
        <v>5.7128861614710676E-05</v>
      </c>
      <c r="I79" s="8">
        <f t="shared" si="52"/>
        <v>6.21855410858429E-05</v>
      </c>
      <c r="J79" s="8">
        <f t="shared" si="52"/>
        <v>6.647839285496776E-05</v>
      </c>
      <c r="K79" s="8">
        <f t="shared" si="52"/>
        <v>7.232403667106287E-05</v>
      </c>
      <c r="L79" s="8">
        <f t="shared" si="52"/>
        <v>7.509307994419476E-05</v>
      </c>
      <c r="M79" s="8">
        <f t="shared" si="52"/>
        <v>7.757599500948258E-05</v>
      </c>
      <c r="N79" s="8">
        <f t="shared" si="52"/>
        <v>7.885674267173453E-05</v>
      </c>
      <c r="O79" s="8"/>
      <c r="P79" s="8">
        <f aca="true" t="shared" si="53" ref="P79:Y79">P78*10^9</f>
        <v>3.5541393779366744E-05</v>
      </c>
      <c r="Q79" s="8">
        <f t="shared" si="53"/>
        <v>4.6084301743157324E-05</v>
      </c>
      <c r="R79" s="8">
        <f t="shared" si="53"/>
        <v>5.1667880169505075E-05</v>
      </c>
      <c r="S79" s="8">
        <f t="shared" si="53"/>
        <v>5.585341967615864E-05</v>
      </c>
      <c r="T79" s="8">
        <f t="shared" si="53"/>
        <v>6.151717036190121E-05</v>
      </c>
      <c r="U79" s="8">
        <f t="shared" si="53"/>
        <v>6.634480594091473E-05</v>
      </c>
      <c r="V79" s="8">
        <f t="shared" si="53"/>
        <v>7.097192015533698E-05</v>
      </c>
      <c r="W79" s="8">
        <f t="shared" si="53"/>
        <v>7.728693951267436E-05</v>
      </c>
      <c r="X79" s="8">
        <f t="shared" si="53"/>
        <v>7.812774065126846E-05</v>
      </c>
      <c r="Y79" s="8">
        <f t="shared" si="53"/>
        <v>7.855260660486098E-05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55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9.9</v>
      </c>
      <c r="E5" s="19">
        <v>9.9</v>
      </c>
      <c r="F5" s="19">
        <v>9.9</v>
      </c>
      <c r="G5" s="19">
        <v>9.9</v>
      </c>
      <c r="H5" s="19">
        <v>9.9</v>
      </c>
      <c r="I5" s="19">
        <v>9.9</v>
      </c>
      <c r="J5" s="19">
        <v>9.9</v>
      </c>
      <c r="K5" s="19">
        <v>9.9</v>
      </c>
      <c r="L5" s="19">
        <v>9.9</v>
      </c>
      <c r="M5" s="19">
        <v>9.9</v>
      </c>
      <c r="N5" s="19">
        <v>9.9</v>
      </c>
      <c r="O5" s="19">
        <v>9.9</v>
      </c>
      <c r="P5" s="19">
        <v>9.9</v>
      </c>
      <c r="Q5" s="19">
        <v>9.9</v>
      </c>
      <c r="R5" s="19">
        <v>9.9</v>
      </c>
      <c r="S5" s="19">
        <v>9.9</v>
      </c>
      <c r="T5" s="19">
        <v>9.9</v>
      </c>
      <c r="U5" s="19">
        <v>9.9</v>
      </c>
      <c r="V5" s="19">
        <v>9.9</v>
      </c>
      <c r="W5" s="19">
        <v>9.9</v>
      </c>
      <c r="X5" s="19">
        <v>9.9</v>
      </c>
      <c r="Y5" s="19">
        <v>9.9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9.9</v>
      </c>
      <c r="E9" s="9">
        <f t="shared" si="2"/>
        <v>9.9</v>
      </c>
      <c r="F9" s="9">
        <f t="shared" si="2"/>
        <v>9.9</v>
      </c>
      <c r="G9" s="9">
        <f t="shared" si="2"/>
        <v>9.9</v>
      </c>
      <c r="H9" s="9">
        <f t="shared" si="2"/>
        <v>9.9</v>
      </c>
      <c r="I9" s="9">
        <f t="shared" si="2"/>
        <v>9.9</v>
      </c>
      <c r="J9" s="9">
        <f t="shared" si="2"/>
        <v>9.9</v>
      </c>
      <c r="K9" s="9">
        <f t="shared" si="2"/>
        <v>9.9</v>
      </c>
      <c r="L9" s="9">
        <f t="shared" si="2"/>
        <v>9.9</v>
      </c>
      <c r="M9" s="9">
        <f t="shared" si="2"/>
        <v>9.9</v>
      </c>
      <c r="N9" s="9">
        <f t="shared" si="2"/>
        <v>9.9</v>
      </c>
      <c r="O9" s="9"/>
      <c r="P9" s="9">
        <f aca="true" t="shared" si="3" ref="P9:Y9">P5+P6*P8</f>
        <v>9.189450428718146</v>
      </c>
      <c r="Q9" s="9">
        <f t="shared" si="3"/>
        <v>9.189450428718146</v>
      </c>
      <c r="R9" s="9">
        <f t="shared" si="3"/>
        <v>9.189450428718146</v>
      </c>
      <c r="S9" s="9">
        <f t="shared" si="3"/>
        <v>9.189450428718146</v>
      </c>
      <c r="T9" s="9">
        <f t="shared" si="3"/>
        <v>9.189450428718146</v>
      </c>
      <c r="U9" s="9">
        <f t="shared" si="3"/>
        <v>9.189450428718146</v>
      </c>
      <c r="V9" s="9">
        <f t="shared" si="3"/>
        <v>9.189450428718146</v>
      </c>
      <c r="W9" s="9">
        <f t="shared" si="3"/>
        <v>9.189450428718146</v>
      </c>
      <c r="X9" s="9">
        <f t="shared" si="3"/>
        <v>9.189450428718146</v>
      </c>
      <c r="Y9" s="9">
        <f t="shared" si="3"/>
        <v>9.189450428718146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15.1</v>
      </c>
      <c r="E11" s="3">
        <v>15.1</v>
      </c>
      <c r="F11" s="3">
        <v>15.1</v>
      </c>
      <c r="G11" s="3">
        <v>15.1</v>
      </c>
      <c r="H11" s="3">
        <v>15.1</v>
      </c>
      <c r="I11" s="3">
        <v>15.1</v>
      </c>
      <c r="J11" s="3">
        <v>15.1</v>
      </c>
      <c r="K11" s="3">
        <v>15.1</v>
      </c>
      <c r="L11" s="3">
        <v>15.1</v>
      </c>
      <c r="M11" s="3">
        <v>15.1</v>
      </c>
      <c r="N11" s="3">
        <v>15.1</v>
      </c>
      <c r="O11" s="3"/>
      <c r="P11" s="3">
        <v>15.1</v>
      </c>
      <c r="Q11" s="3">
        <v>15.1</v>
      </c>
      <c r="R11" s="3">
        <v>15.1</v>
      </c>
      <c r="S11" s="3">
        <v>15.1</v>
      </c>
      <c r="T11" s="3">
        <v>15.1</v>
      </c>
      <c r="U11" s="3">
        <v>15.1</v>
      </c>
      <c r="V11" s="3">
        <v>15.1</v>
      </c>
      <c r="W11" s="3">
        <v>15.1</v>
      </c>
      <c r="X11" s="3">
        <v>15.1</v>
      </c>
      <c r="Y11" s="3">
        <v>15.1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15.1</v>
      </c>
      <c r="E15" s="9">
        <f t="shared" si="6"/>
        <v>15.1</v>
      </c>
      <c r="F15" s="9">
        <f t="shared" si="6"/>
        <v>15.1</v>
      </c>
      <c r="G15" s="9">
        <f t="shared" si="6"/>
        <v>15.1</v>
      </c>
      <c r="H15" s="9">
        <f t="shared" si="6"/>
        <v>15.1</v>
      </c>
      <c r="I15" s="9">
        <f t="shared" si="6"/>
        <v>15.1</v>
      </c>
      <c r="J15" s="9">
        <f t="shared" si="6"/>
        <v>15.1</v>
      </c>
      <c r="K15" s="9">
        <f t="shared" si="6"/>
        <v>15.1</v>
      </c>
      <c r="L15" s="9">
        <f t="shared" si="6"/>
        <v>15.1</v>
      </c>
      <c r="M15" s="9">
        <f t="shared" si="6"/>
        <v>15.1</v>
      </c>
      <c r="N15" s="9">
        <f t="shared" si="6"/>
        <v>15.1</v>
      </c>
      <c r="O15" s="9"/>
      <c r="P15" s="9">
        <f aca="true" t="shared" si="7" ref="P15:Y15">P11+P12*P14</f>
        <v>14.693971673553225</v>
      </c>
      <c r="Q15" s="9">
        <f t="shared" si="7"/>
        <v>14.693971673553225</v>
      </c>
      <c r="R15" s="9">
        <f t="shared" si="7"/>
        <v>14.693971673553225</v>
      </c>
      <c r="S15" s="9">
        <f t="shared" si="7"/>
        <v>14.693971673553225</v>
      </c>
      <c r="T15" s="9">
        <f t="shared" si="7"/>
        <v>14.693971673553225</v>
      </c>
      <c r="U15" s="9">
        <f t="shared" si="7"/>
        <v>14.693971673553225</v>
      </c>
      <c r="V15" s="9">
        <f t="shared" si="7"/>
        <v>14.693971673553225</v>
      </c>
      <c r="W15" s="9">
        <f t="shared" si="7"/>
        <v>14.693971673553225</v>
      </c>
      <c r="X15" s="9">
        <f t="shared" si="7"/>
        <v>14.693971673553225</v>
      </c>
      <c r="Y15" s="9">
        <f t="shared" si="7"/>
        <v>14.693971673553225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8.6</v>
      </c>
      <c r="E17" s="3">
        <v>8.6</v>
      </c>
      <c r="F17" s="3">
        <v>8.6</v>
      </c>
      <c r="G17" s="3">
        <v>8.6</v>
      </c>
      <c r="H17" s="3">
        <v>8.6</v>
      </c>
      <c r="I17" s="3">
        <v>8.6</v>
      </c>
      <c r="J17" s="3">
        <v>8.6</v>
      </c>
      <c r="K17" s="3">
        <v>8.6</v>
      </c>
      <c r="L17" s="3">
        <v>8.6</v>
      </c>
      <c r="M17" s="3">
        <v>8.6</v>
      </c>
      <c r="N17" s="3">
        <v>8.6</v>
      </c>
      <c r="O17" s="3"/>
      <c r="P17" s="3">
        <v>8.6</v>
      </c>
      <c r="Q17" s="3">
        <v>8.6</v>
      </c>
      <c r="R17" s="3">
        <v>8.6</v>
      </c>
      <c r="S17" s="3">
        <v>8.6</v>
      </c>
      <c r="T17" s="3">
        <v>8.6</v>
      </c>
      <c r="U17" s="3">
        <v>8.6</v>
      </c>
      <c r="V17" s="3">
        <v>8.6</v>
      </c>
      <c r="W17" s="3">
        <v>8.6</v>
      </c>
      <c r="X17" s="3">
        <v>8.6</v>
      </c>
      <c r="Y17" s="3">
        <v>8.6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8.6</v>
      </c>
      <c r="E21" s="9">
        <f t="shared" si="10"/>
        <v>8.6</v>
      </c>
      <c r="F21" s="9">
        <f t="shared" si="10"/>
        <v>8.6</v>
      </c>
      <c r="G21" s="9">
        <f t="shared" si="10"/>
        <v>8.6</v>
      </c>
      <c r="H21" s="9">
        <f t="shared" si="10"/>
        <v>8.6</v>
      </c>
      <c r="I21" s="9">
        <f t="shared" si="10"/>
        <v>8.6</v>
      </c>
      <c r="J21" s="9">
        <f t="shared" si="10"/>
        <v>8.6</v>
      </c>
      <c r="K21" s="9">
        <f t="shared" si="10"/>
        <v>8.6</v>
      </c>
      <c r="L21" s="9">
        <f t="shared" si="10"/>
        <v>8.6</v>
      </c>
      <c r="M21" s="9">
        <f t="shared" si="10"/>
        <v>8.6</v>
      </c>
      <c r="N21" s="9">
        <f t="shared" si="10"/>
        <v>8.6</v>
      </c>
      <c r="O21" s="9"/>
      <c r="P21" s="9">
        <f aca="true" t="shared" si="11" ref="P21:Y21">P17+P18*P20</f>
        <v>8.092464591941532</v>
      </c>
      <c r="Q21" s="9">
        <f t="shared" si="11"/>
        <v>8.092464591941532</v>
      </c>
      <c r="R21" s="9">
        <f t="shared" si="11"/>
        <v>8.092464591941532</v>
      </c>
      <c r="S21" s="9">
        <f t="shared" si="11"/>
        <v>8.092464591941532</v>
      </c>
      <c r="T21" s="9">
        <f t="shared" si="11"/>
        <v>8.092464591941532</v>
      </c>
      <c r="U21" s="9">
        <f t="shared" si="11"/>
        <v>8.092464591941532</v>
      </c>
      <c r="V21" s="9">
        <f t="shared" si="11"/>
        <v>8.092464591941532</v>
      </c>
      <c r="W21" s="9">
        <f t="shared" si="11"/>
        <v>8.092464591941532</v>
      </c>
      <c r="X21" s="9">
        <f t="shared" si="11"/>
        <v>8.092464591941532</v>
      </c>
      <c r="Y21" s="9">
        <f t="shared" si="11"/>
        <v>8.092464591941532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>
        <v>4.93</v>
      </c>
      <c r="Q35">
        <v>6.2</v>
      </c>
      <c r="R35">
        <v>6.47</v>
      </c>
      <c r="S35">
        <v>6.64</v>
      </c>
      <c r="T35">
        <v>6.84</v>
      </c>
      <c r="U35">
        <v>6.99</v>
      </c>
      <c r="V35">
        <v>7.12</v>
      </c>
      <c r="W35">
        <v>7.28</v>
      </c>
      <c r="X35">
        <v>7.3</v>
      </c>
      <c r="Y35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5.236004359836089E-14</v>
      </c>
      <c r="E39" s="6">
        <f t="shared" si="16"/>
        <v>7.816276861522139E-15</v>
      </c>
      <c r="F39" s="6">
        <f t="shared" si="16"/>
        <v>4.819476521251815E-15</v>
      </c>
      <c r="G39" s="6">
        <f t="shared" si="16"/>
        <v>3.6057848007631195E-15</v>
      </c>
      <c r="H39" s="6">
        <f t="shared" si="16"/>
        <v>2.570393848163623E-15</v>
      </c>
      <c r="I39" s="6">
        <f t="shared" si="16"/>
        <v>1.9543372505041368E-15</v>
      </c>
      <c r="J39" s="6">
        <f t="shared" si="16"/>
        <v>1.5848908085517828E-15</v>
      </c>
      <c r="K39" s="6">
        <f t="shared" si="16"/>
        <v>1.2246134369730117E-15</v>
      </c>
      <c r="L39" s="6">
        <f t="shared" si="16"/>
        <v>1.093953487651718E-15</v>
      </c>
      <c r="M39" s="6">
        <f t="shared" si="16"/>
        <v>9.931130619914621E-16</v>
      </c>
      <c r="N39" s="6">
        <f t="shared" si="16"/>
        <v>9.462341026519303E-16</v>
      </c>
      <c r="O39" s="6"/>
      <c r="P39" s="6">
        <f aca="true" t="shared" si="17" ref="P39:Y39">P40*P41/P43</f>
        <v>2.288492907410401E-13</v>
      </c>
      <c r="Q39" s="6">
        <f t="shared" si="17"/>
        <v>2.954945705226304E-14</v>
      </c>
      <c r="R39" s="6">
        <f t="shared" si="17"/>
        <v>1.9122710055176326E-14</v>
      </c>
      <c r="S39" s="6">
        <f t="shared" si="17"/>
        <v>1.4539496760336856E-14</v>
      </c>
      <c r="T39" s="6">
        <f t="shared" si="17"/>
        <v>1.0532931126808694E-14</v>
      </c>
      <c r="U39" s="6">
        <f t="shared" si="17"/>
        <v>8.270829749908675E-15</v>
      </c>
      <c r="V39" s="6">
        <f t="shared" si="17"/>
        <v>6.707318323050665E-15</v>
      </c>
      <c r="W39" s="6">
        <f t="shared" si="17"/>
        <v>5.182610751568878E-15</v>
      </c>
      <c r="X39" s="6">
        <f t="shared" si="17"/>
        <v>5.0182064737586175E-15</v>
      </c>
      <c r="Y39" s="6">
        <f t="shared" si="17"/>
        <v>4.9379705308361105E-15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1.2589254117941656E-10</v>
      </c>
      <c r="E40" s="15">
        <f t="shared" si="18"/>
        <v>1.2589254117941656E-10</v>
      </c>
      <c r="F40" s="15">
        <f t="shared" si="18"/>
        <v>1.2589254117941656E-10</v>
      </c>
      <c r="G40" s="15">
        <f t="shared" si="18"/>
        <v>1.2589254117941656E-10</v>
      </c>
      <c r="H40" s="15">
        <f t="shared" si="18"/>
        <v>1.2589254117941656E-10</v>
      </c>
      <c r="I40" s="15">
        <f t="shared" si="18"/>
        <v>1.2589254117941656E-10</v>
      </c>
      <c r="J40" s="15">
        <f t="shared" si="18"/>
        <v>1.2589254117941656E-10</v>
      </c>
      <c r="K40" s="15">
        <f t="shared" si="18"/>
        <v>1.2589254117941656E-10</v>
      </c>
      <c r="L40" s="15">
        <f t="shared" si="18"/>
        <v>1.2589254117941656E-10</v>
      </c>
      <c r="M40" s="15">
        <f t="shared" si="18"/>
        <v>1.2589254117941656E-10</v>
      </c>
      <c r="N40" s="15">
        <f t="shared" si="18"/>
        <v>1.2589254117941656E-10</v>
      </c>
      <c r="O40" s="15"/>
      <c r="P40" s="15">
        <f aca="true" t="shared" si="19" ref="P40:Y40">10^-P9</f>
        <v>6.464717794314694E-10</v>
      </c>
      <c r="Q40" s="15">
        <f t="shared" si="19"/>
        <v>6.464717794314694E-10</v>
      </c>
      <c r="R40" s="15">
        <f t="shared" si="19"/>
        <v>6.464717794314694E-10</v>
      </c>
      <c r="S40" s="15">
        <f t="shared" si="19"/>
        <v>6.464717794314694E-10</v>
      </c>
      <c r="T40" s="15">
        <f t="shared" si="19"/>
        <v>6.464717794314694E-10</v>
      </c>
      <c r="U40" s="15">
        <f t="shared" si="19"/>
        <v>6.464717794314694E-10</v>
      </c>
      <c r="V40" s="15">
        <f t="shared" si="19"/>
        <v>6.464717794314694E-10</v>
      </c>
      <c r="W40" s="15">
        <f t="shared" si="19"/>
        <v>6.464717794314694E-10</v>
      </c>
      <c r="X40" s="15">
        <f t="shared" si="19"/>
        <v>6.464717794314694E-10</v>
      </c>
      <c r="Y40" s="15">
        <f t="shared" si="19"/>
        <v>6.464717794314694E-10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1.00000000115</v>
      </c>
      <c r="E43">
        <f t="shared" si="22"/>
        <v>1.0000001515249735</v>
      </c>
      <c r="F43">
        <f t="shared" si="22"/>
        <v>1.0000003018998942</v>
      </c>
      <c r="G43">
        <f t="shared" si="22"/>
        <v>1.0000004518997625</v>
      </c>
      <c r="H43">
        <f t="shared" si="22"/>
        <v>1.0000007526493402</v>
      </c>
      <c r="I43">
        <f t="shared" si="22"/>
        <v>1.000001128398516</v>
      </c>
      <c r="J43">
        <f t="shared" si="22"/>
        <v>1.0000015041473627</v>
      </c>
      <c r="K43">
        <f t="shared" si="22"/>
        <v>1.000002255644067</v>
      </c>
      <c r="L43">
        <f t="shared" si="22"/>
        <v>1.0000026313919252</v>
      </c>
      <c r="M43">
        <f t="shared" si="22"/>
        <v>1.000003007139454</v>
      </c>
      <c r="N43">
        <f t="shared" si="22"/>
        <v>1.0000032325128136</v>
      </c>
      <c r="P43">
        <f aca="true" t="shared" si="23" ref="P43:Y43">(1+P45/P46)^P47*(1+P48/P49)^P50</f>
        <v>1.00000000115</v>
      </c>
      <c r="Q43">
        <f t="shared" si="23"/>
        <v>1.0000001515249735</v>
      </c>
      <c r="R43">
        <f t="shared" si="23"/>
        <v>1.0000003018998942</v>
      </c>
      <c r="S43">
        <f t="shared" si="23"/>
        <v>1.0000004518997625</v>
      </c>
      <c r="T43">
        <f t="shared" si="23"/>
        <v>1.0000007526493402</v>
      </c>
      <c r="U43">
        <f t="shared" si="23"/>
        <v>1.000001128398516</v>
      </c>
      <c r="V43">
        <f t="shared" si="23"/>
        <v>1.0000015041473627</v>
      </c>
      <c r="W43">
        <f t="shared" si="23"/>
        <v>1.000002255644067</v>
      </c>
      <c r="X43">
        <f t="shared" si="23"/>
        <v>1.0000024060182495</v>
      </c>
      <c r="Y43">
        <f t="shared" si="23"/>
        <v>1.0000024810178219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0.3</v>
      </c>
      <c r="E47" s="3">
        <v>0.3</v>
      </c>
      <c r="F47" s="3">
        <v>0.3</v>
      </c>
      <c r="G47" s="3">
        <v>0.3</v>
      </c>
      <c r="H47" s="3">
        <v>0.3</v>
      </c>
      <c r="I47" s="3">
        <v>0.3</v>
      </c>
      <c r="J47" s="3">
        <v>0.3</v>
      </c>
      <c r="K47" s="3">
        <v>0.3</v>
      </c>
      <c r="L47" s="3">
        <v>0.3</v>
      </c>
      <c r="M47" s="3">
        <v>0.3</v>
      </c>
      <c r="N47" s="3">
        <v>0.3</v>
      </c>
      <c r="O47" s="3"/>
      <c r="P47" s="3">
        <v>0.3</v>
      </c>
      <c r="Q47" s="3">
        <v>0.3</v>
      </c>
      <c r="R47" s="3">
        <v>0.3</v>
      </c>
      <c r="S47" s="3">
        <v>0.3</v>
      </c>
      <c r="T47" s="3">
        <v>0.3</v>
      </c>
      <c r="U47" s="3">
        <v>0.3</v>
      </c>
      <c r="V47" s="3">
        <v>0.3</v>
      </c>
      <c r="W47" s="3">
        <v>0.3</v>
      </c>
      <c r="X47" s="3">
        <v>0.3</v>
      </c>
      <c r="Y47" s="3">
        <v>0.3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500</v>
      </c>
      <c r="E49" s="3">
        <v>500</v>
      </c>
      <c r="F49" s="3">
        <v>500</v>
      </c>
      <c r="G49" s="3">
        <v>500</v>
      </c>
      <c r="H49" s="3">
        <v>500</v>
      </c>
      <c r="I49" s="3">
        <v>500</v>
      </c>
      <c r="J49" s="3">
        <v>500</v>
      </c>
      <c r="K49" s="3">
        <v>500</v>
      </c>
      <c r="L49" s="3">
        <v>500</v>
      </c>
      <c r="M49" s="3">
        <v>500</v>
      </c>
      <c r="N49" s="3">
        <v>500</v>
      </c>
      <c r="O49" s="3"/>
      <c r="P49" s="3">
        <v>500</v>
      </c>
      <c r="Q49" s="3">
        <v>500</v>
      </c>
      <c r="R49" s="3">
        <v>500</v>
      </c>
      <c r="S49" s="3">
        <v>500</v>
      </c>
      <c r="T49" s="3">
        <v>500</v>
      </c>
      <c r="U49" s="3">
        <v>500</v>
      </c>
      <c r="V49" s="3">
        <v>500</v>
      </c>
      <c r="W49" s="3">
        <v>500</v>
      </c>
      <c r="X49" s="3">
        <v>500</v>
      </c>
      <c r="Y49" s="3">
        <v>500</v>
      </c>
    </row>
    <row r="50" spans="3:25" ht="12.75">
      <c r="C50" t="s">
        <v>30</v>
      </c>
      <c r="D50" s="3">
        <v>0.2</v>
      </c>
      <c r="E50" s="3">
        <v>0.2</v>
      </c>
      <c r="F50" s="3">
        <v>0.2</v>
      </c>
      <c r="G50" s="3">
        <v>0.2</v>
      </c>
      <c r="H50" s="3">
        <v>0.2</v>
      </c>
      <c r="I50" s="3">
        <v>0.2</v>
      </c>
      <c r="J50" s="3">
        <v>0.2</v>
      </c>
      <c r="K50" s="3">
        <v>0.2</v>
      </c>
      <c r="L50" s="3">
        <v>0.2</v>
      </c>
      <c r="M50" s="3">
        <v>0.2</v>
      </c>
      <c r="N50" s="3">
        <v>0.2</v>
      </c>
      <c r="O50" s="3"/>
      <c r="P50" s="3">
        <v>0.2</v>
      </c>
      <c r="Q50" s="3">
        <v>0.2</v>
      </c>
      <c r="R50" s="3">
        <v>0.2</v>
      </c>
      <c r="S50" s="3">
        <v>0.2</v>
      </c>
      <c r="T50" s="3">
        <v>0.2</v>
      </c>
      <c r="U50" s="3">
        <v>0.2</v>
      </c>
      <c r="V50" s="3">
        <v>0.2</v>
      </c>
      <c r="W50" s="3">
        <v>0.2</v>
      </c>
      <c r="X50" s="3">
        <v>0.2</v>
      </c>
      <c r="Y50" s="3">
        <v>0.2</v>
      </c>
    </row>
    <row r="53" spans="3:28" ht="12.75">
      <c r="C53" s="2" t="s">
        <v>4</v>
      </c>
      <c r="D53" s="6">
        <f aca="true" t="shared" si="26" ref="D53:N53">D54/D57</f>
        <v>7.943264473355968E-16</v>
      </c>
      <c r="E53" s="6">
        <f t="shared" si="26"/>
        <v>7.943264473355968E-16</v>
      </c>
      <c r="F53" s="6">
        <f t="shared" si="26"/>
        <v>7.943264473355968E-16</v>
      </c>
      <c r="G53" s="6">
        <f t="shared" si="26"/>
        <v>7.943264473355968E-16</v>
      </c>
      <c r="H53" s="6">
        <f t="shared" si="26"/>
        <v>7.943264473355968E-16</v>
      </c>
      <c r="I53" s="6">
        <f t="shared" si="26"/>
        <v>7.943264473355968E-16</v>
      </c>
      <c r="J53" s="6">
        <f t="shared" si="26"/>
        <v>7.943264473355968E-16</v>
      </c>
      <c r="K53" s="6">
        <f t="shared" si="26"/>
        <v>7.943264473355968E-16</v>
      </c>
      <c r="L53" s="6">
        <f t="shared" si="26"/>
        <v>7.943264473355968E-16</v>
      </c>
      <c r="M53" s="6">
        <f t="shared" si="26"/>
        <v>7.943264473355968E-16</v>
      </c>
      <c r="N53" s="6">
        <f t="shared" si="26"/>
        <v>7.943264473355968E-16</v>
      </c>
      <c r="O53" s="6"/>
      <c r="P53" s="6">
        <f aca="true" t="shared" si="27" ref="P53:Y53">P54/P57</f>
        <v>7.943264473355968E-16</v>
      </c>
      <c r="Q53" s="6">
        <f t="shared" si="27"/>
        <v>7.943264473355968E-16</v>
      </c>
      <c r="R53" s="6">
        <f t="shared" si="27"/>
        <v>7.943264473355968E-16</v>
      </c>
      <c r="S53" s="6">
        <f t="shared" si="27"/>
        <v>7.943264473355968E-16</v>
      </c>
      <c r="T53" s="6">
        <f t="shared" si="27"/>
        <v>7.943264473355968E-16</v>
      </c>
      <c r="U53" s="6">
        <f t="shared" si="27"/>
        <v>7.943264473355968E-16</v>
      </c>
      <c r="V53" s="6">
        <f t="shared" si="27"/>
        <v>7.943264473355968E-16</v>
      </c>
      <c r="W53" s="6">
        <f t="shared" si="27"/>
        <v>7.943264473355968E-16</v>
      </c>
      <c r="X53" s="6">
        <f t="shared" si="27"/>
        <v>7.943264473355968E-16</v>
      </c>
      <c r="Y53" s="6">
        <f t="shared" si="27"/>
        <v>7.943264473355968E-16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7.943282347242775E-16</v>
      </c>
      <c r="E54">
        <f t="shared" si="28"/>
        <v>7.943282347242775E-16</v>
      </c>
      <c r="F54">
        <f t="shared" si="28"/>
        <v>7.943282347242775E-16</v>
      </c>
      <c r="G54">
        <f t="shared" si="28"/>
        <v>7.943282347242775E-16</v>
      </c>
      <c r="H54">
        <f t="shared" si="28"/>
        <v>7.943282347242775E-16</v>
      </c>
      <c r="I54">
        <f t="shared" si="28"/>
        <v>7.943282347242775E-16</v>
      </c>
      <c r="J54">
        <f t="shared" si="28"/>
        <v>7.943282347242775E-16</v>
      </c>
      <c r="K54">
        <f t="shared" si="28"/>
        <v>7.943282347242775E-16</v>
      </c>
      <c r="L54">
        <f t="shared" si="28"/>
        <v>7.943282347242775E-16</v>
      </c>
      <c r="M54">
        <f t="shared" si="28"/>
        <v>7.943282347242775E-16</v>
      </c>
      <c r="N54">
        <f t="shared" si="28"/>
        <v>7.943282347242775E-16</v>
      </c>
      <c r="P54">
        <f aca="true" t="shared" si="29" ref="P54:Y54">10^-P11</f>
        <v>7.943282347242775E-16</v>
      </c>
      <c r="Q54">
        <f t="shared" si="29"/>
        <v>7.943282347242775E-16</v>
      </c>
      <c r="R54">
        <f t="shared" si="29"/>
        <v>7.943282347242775E-16</v>
      </c>
      <c r="S54">
        <f t="shared" si="29"/>
        <v>7.943282347242775E-16</v>
      </c>
      <c r="T54">
        <f t="shared" si="29"/>
        <v>7.943282347242775E-16</v>
      </c>
      <c r="U54">
        <f t="shared" si="29"/>
        <v>7.943282347242775E-16</v>
      </c>
      <c r="V54">
        <f t="shared" si="29"/>
        <v>7.943282347242775E-16</v>
      </c>
      <c r="W54">
        <f t="shared" si="29"/>
        <v>7.943282347242775E-16</v>
      </c>
      <c r="X54">
        <f t="shared" si="29"/>
        <v>7.943282347242775E-16</v>
      </c>
      <c r="Y54">
        <f t="shared" si="29"/>
        <v>7.943282347242775E-16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1.0000022501940942</v>
      </c>
      <c r="E57">
        <f t="shared" si="30"/>
        <v>1.0000022501940942</v>
      </c>
      <c r="F57">
        <f t="shared" si="30"/>
        <v>1.0000022501940942</v>
      </c>
      <c r="G57">
        <f t="shared" si="30"/>
        <v>1.0000022501940942</v>
      </c>
      <c r="H57">
        <f t="shared" si="30"/>
        <v>1.0000022501940942</v>
      </c>
      <c r="I57">
        <f t="shared" si="30"/>
        <v>1.0000022501940942</v>
      </c>
      <c r="J57">
        <f t="shared" si="30"/>
        <v>1.0000022501940942</v>
      </c>
      <c r="K57">
        <f t="shared" si="30"/>
        <v>1.0000022501940942</v>
      </c>
      <c r="L57">
        <f t="shared" si="30"/>
        <v>1.0000022501940942</v>
      </c>
      <c r="M57">
        <f t="shared" si="30"/>
        <v>1.0000022501940942</v>
      </c>
      <c r="N57">
        <f t="shared" si="30"/>
        <v>1.0000022501940942</v>
      </c>
      <c r="P57">
        <f aca="true" t="shared" si="31" ref="P57:Y57">(1+P59/P60)^P61*(1+P62/P63)^P64</f>
        <v>1.0000022501940942</v>
      </c>
      <c r="Q57">
        <f t="shared" si="31"/>
        <v>1.0000022501940942</v>
      </c>
      <c r="R57">
        <f t="shared" si="31"/>
        <v>1.0000022501940942</v>
      </c>
      <c r="S57">
        <f t="shared" si="31"/>
        <v>1.0000022501940942</v>
      </c>
      <c r="T57">
        <f t="shared" si="31"/>
        <v>1.0000022501940942</v>
      </c>
      <c r="U57">
        <f t="shared" si="31"/>
        <v>1.0000022501940942</v>
      </c>
      <c r="V57">
        <f t="shared" si="31"/>
        <v>1.0000022501940942</v>
      </c>
      <c r="W57">
        <f t="shared" si="31"/>
        <v>1.0000022501940942</v>
      </c>
      <c r="X57">
        <f t="shared" si="31"/>
        <v>1.0000022501940942</v>
      </c>
      <c r="Y57">
        <f t="shared" si="31"/>
        <v>1.0000022501940942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0.3</v>
      </c>
      <c r="E61" s="3">
        <v>0.3</v>
      </c>
      <c r="F61" s="3">
        <v>0.3</v>
      </c>
      <c r="G61" s="3">
        <v>0.3</v>
      </c>
      <c r="H61" s="3">
        <v>0.3</v>
      </c>
      <c r="I61" s="3">
        <v>0.3</v>
      </c>
      <c r="J61" s="3">
        <v>0.3</v>
      </c>
      <c r="K61" s="3">
        <v>0.3</v>
      </c>
      <c r="L61" s="3">
        <v>0.3</v>
      </c>
      <c r="M61" s="3">
        <v>0.3</v>
      </c>
      <c r="N61" s="3">
        <v>0.3</v>
      </c>
      <c r="O61" s="3"/>
      <c r="P61" s="3">
        <v>0.3</v>
      </c>
      <c r="Q61" s="3">
        <v>0.3</v>
      </c>
      <c r="R61" s="3">
        <v>0.3</v>
      </c>
      <c r="S61" s="3">
        <v>0.3</v>
      </c>
      <c r="T61" s="3">
        <v>0.3</v>
      </c>
      <c r="U61" s="3">
        <v>0.3</v>
      </c>
      <c r="V61" s="3">
        <v>0.3</v>
      </c>
      <c r="W61" s="3">
        <v>0.3</v>
      </c>
      <c r="X61" s="3">
        <v>0.3</v>
      </c>
      <c r="Y61" s="3">
        <v>0.3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500</v>
      </c>
      <c r="E63" s="3">
        <v>500</v>
      </c>
      <c r="F63" s="3">
        <v>500</v>
      </c>
      <c r="G63" s="3">
        <v>500</v>
      </c>
      <c r="H63" s="3">
        <v>500</v>
      </c>
      <c r="I63" s="3">
        <v>500</v>
      </c>
      <c r="J63" s="3">
        <v>500</v>
      </c>
      <c r="K63" s="3">
        <v>500</v>
      </c>
      <c r="L63" s="3">
        <v>500</v>
      </c>
      <c r="M63" s="3">
        <v>500</v>
      </c>
      <c r="N63" s="3">
        <v>500</v>
      </c>
      <c r="O63" s="3"/>
      <c r="P63" s="3">
        <v>500</v>
      </c>
      <c r="Q63" s="3">
        <v>500</v>
      </c>
      <c r="R63" s="3">
        <v>500</v>
      </c>
      <c r="S63" s="3">
        <v>500</v>
      </c>
      <c r="T63" s="3">
        <v>500</v>
      </c>
      <c r="U63" s="3">
        <v>500</v>
      </c>
      <c r="V63" s="3">
        <v>500</v>
      </c>
      <c r="W63" s="3">
        <v>500</v>
      </c>
      <c r="X63" s="3">
        <v>500</v>
      </c>
      <c r="Y63" s="3">
        <v>500</v>
      </c>
    </row>
    <row r="64" spans="3:25" ht="12.75">
      <c r="C64" t="s">
        <v>37</v>
      </c>
      <c r="D64" s="3">
        <v>0.1</v>
      </c>
      <c r="E64" s="3">
        <v>0.1</v>
      </c>
      <c r="F64" s="3">
        <v>0.1</v>
      </c>
      <c r="G64" s="3">
        <v>0.1</v>
      </c>
      <c r="H64" s="3">
        <v>0.1</v>
      </c>
      <c r="I64" s="3">
        <v>0.1</v>
      </c>
      <c r="J64" s="3">
        <v>0.1</v>
      </c>
      <c r="K64" s="3">
        <v>0.1</v>
      </c>
      <c r="L64" s="3">
        <v>0.1</v>
      </c>
      <c r="M64" s="3">
        <v>0.1</v>
      </c>
      <c r="N64" s="3">
        <v>0.1</v>
      </c>
      <c r="O64" s="3"/>
      <c r="P64" s="3">
        <v>0.1</v>
      </c>
      <c r="Q64" s="3">
        <v>0.1</v>
      </c>
      <c r="R64" s="3">
        <v>0.1</v>
      </c>
      <c r="S64" s="3">
        <v>0.1</v>
      </c>
      <c r="T64" s="3">
        <v>0.1</v>
      </c>
      <c r="U64" s="3">
        <v>0.1</v>
      </c>
      <c r="V64" s="3">
        <v>0.1</v>
      </c>
      <c r="W64" s="3">
        <v>0.1</v>
      </c>
      <c r="X64" s="3">
        <v>0.1</v>
      </c>
      <c r="Y64" s="3">
        <v>0.1</v>
      </c>
    </row>
    <row r="66" spans="3:28" ht="12.75">
      <c r="C66" s="3" t="s">
        <v>7</v>
      </c>
      <c r="D66" s="6">
        <f aca="true" t="shared" si="36" ref="D66:N66">D67*D68/D70</f>
        <v>6.531305526474721E-14</v>
      </c>
      <c r="E66" s="6">
        <f t="shared" si="36"/>
        <v>2.5409727055493035E-13</v>
      </c>
      <c r="F66" s="6">
        <f t="shared" si="36"/>
        <v>3.589219346450052E-13</v>
      </c>
      <c r="G66" s="6">
        <f t="shared" si="36"/>
        <v>4.4157044735331205E-13</v>
      </c>
      <c r="H66" s="6">
        <f t="shared" si="36"/>
        <v>5.623413251903489E-13</v>
      </c>
      <c r="I66" s="6">
        <f t="shared" si="36"/>
        <v>6.839116472814286E-13</v>
      </c>
      <c r="J66" s="6">
        <f t="shared" si="36"/>
        <v>7.943282347242819E-13</v>
      </c>
      <c r="K66" s="6">
        <f t="shared" si="36"/>
        <v>9.54992586021436E-13</v>
      </c>
      <c r="L66" s="6">
        <f t="shared" si="36"/>
        <v>1.0351421666793438E-12</v>
      </c>
      <c r="M66" s="6">
        <f t="shared" si="36"/>
        <v>1.1091748152624005E-12</v>
      </c>
      <c r="N66" s="6">
        <f t="shared" si="36"/>
        <v>1.1481536214968832E-12</v>
      </c>
      <c r="O66" s="6"/>
      <c r="P66" s="6">
        <f aca="true" t="shared" si="37" ref="P66:Y66">P67*P68/P70</f>
        <v>7.328245331389035E-14</v>
      </c>
      <c r="Q66" s="6">
        <f t="shared" si="37"/>
        <v>3.1622776601683807E-13</v>
      </c>
      <c r="R66" s="6">
        <f t="shared" si="37"/>
        <v>4.315190768277648E-13</v>
      </c>
      <c r="S66" s="6">
        <f t="shared" si="37"/>
        <v>5.248074602497726E-13</v>
      </c>
      <c r="T66" s="6">
        <f t="shared" si="37"/>
        <v>6.606934480075955E-13</v>
      </c>
      <c r="U66" s="6">
        <f t="shared" si="37"/>
        <v>7.85235634610072E-13</v>
      </c>
      <c r="V66" s="6">
        <f t="shared" si="37"/>
        <v>9.120108393559093E-13</v>
      </c>
      <c r="W66" s="6">
        <f t="shared" si="37"/>
        <v>1.0964781961431845E-12</v>
      </c>
      <c r="X66" s="6">
        <f t="shared" si="37"/>
        <v>1.1220184543019628E-12</v>
      </c>
      <c r="Y66" s="6">
        <f t="shared" si="37"/>
        <v>1.1350108156723145E-12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2.511886431509581E-09</v>
      </c>
      <c r="E67">
        <f t="shared" si="38"/>
        <v>2.511886431509581E-09</v>
      </c>
      <c r="F67">
        <f t="shared" si="38"/>
        <v>2.511886431509581E-09</v>
      </c>
      <c r="G67">
        <f t="shared" si="38"/>
        <v>2.511886431509581E-09</v>
      </c>
      <c r="H67">
        <f t="shared" si="38"/>
        <v>2.511886431509581E-09</v>
      </c>
      <c r="I67">
        <f t="shared" si="38"/>
        <v>2.511886431509581E-09</v>
      </c>
      <c r="J67">
        <f t="shared" si="38"/>
        <v>2.511886431509581E-09</v>
      </c>
      <c r="K67">
        <f t="shared" si="38"/>
        <v>2.511886431509581E-09</v>
      </c>
      <c r="L67">
        <f t="shared" si="38"/>
        <v>2.511886431509581E-09</v>
      </c>
      <c r="M67">
        <f t="shared" si="38"/>
        <v>2.511886431509581E-09</v>
      </c>
      <c r="N67">
        <f t="shared" si="38"/>
        <v>2.511886431509581E-09</v>
      </c>
      <c r="P67">
        <f aca="true" t="shared" si="39" ref="P67:Y67">10^-P17</f>
        <v>2.511886431509581E-09</v>
      </c>
      <c r="Q67">
        <f t="shared" si="39"/>
        <v>2.511886431509581E-09</v>
      </c>
      <c r="R67">
        <f t="shared" si="39"/>
        <v>2.511886431509581E-09</v>
      </c>
      <c r="S67">
        <f t="shared" si="39"/>
        <v>2.511886431509581E-09</v>
      </c>
      <c r="T67">
        <f t="shared" si="39"/>
        <v>2.511886431509581E-09</v>
      </c>
      <c r="U67">
        <f t="shared" si="39"/>
        <v>2.511886431509581E-09</v>
      </c>
      <c r="V67">
        <f t="shared" si="39"/>
        <v>2.511886431509581E-09</v>
      </c>
      <c r="W67">
        <f t="shared" si="39"/>
        <v>2.511886431509581E-09</v>
      </c>
      <c r="X67">
        <f t="shared" si="39"/>
        <v>2.511886431509581E-09</v>
      </c>
      <c r="Y67">
        <f t="shared" si="39"/>
        <v>2.511886431509581E-09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2.60015956316527E-05</v>
      </c>
      <c r="E68">
        <f t="shared" si="40"/>
        <v>0.00010115794542598975</v>
      </c>
      <c r="F68">
        <f t="shared" si="40"/>
        <v>0.0001428893958511102</v>
      </c>
      <c r="G68">
        <f t="shared" si="40"/>
        <v>0.00017579236139586901</v>
      </c>
      <c r="H68">
        <f t="shared" si="40"/>
        <v>0.0002238721138568338</v>
      </c>
      <c r="I68">
        <f t="shared" si="40"/>
        <v>0.00027227013080779084</v>
      </c>
      <c r="J68">
        <f t="shared" si="40"/>
        <v>0.00031622776601683794</v>
      </c>
      <c r="K68">
        <f t="shared" si="40"/>
        <v>0.00038018939632056113</v>
      </c>
      <c r="L68">
        <f t="shared" si="40"/>
        <v>0.00041209751909733</v>
      </c>
      <c r="M68">
        <f t="shared" si="40"/>
        <v>0.0004415704473533121</v>
      </c>
      <c r="N68">
        <f t="shared" si="40"/>
        <v>0.000457088189614875</v>
      </c>
      <c r="P68">
        <f aca="true" t="shared" si="41" ref="P68:Y68">(10^-(14-P35))^P69</f>
        <v>2.9174270140011637E-05</v>
      </c>
      <c r="Q68">
        <f t="shared" si="41"/>
        <v>0.00012589254117941672</v>
      </c>
      <c r="R68">
        <f t="shared" si="41"/>
        <v>0.00017179083871575858</v>
      </c>
      <c r="S68">
        <f t="shared" si="41"/>
        <v>0.00020892961308540387</v>
      </c>
      <c r="T68">
        <f t="shared" si="41"/>
        <v>0.00026302679918953787</v>
      </c>
      <c r="U68">
        <f t="shared" si="41"/>
        <v>0.00031260793671239543</v>
      </c>
      <c r="V68">
        <f t="shared" si="41"/>
        <v>0.000363078054770101</v>
      </c>
      <c r="W68">
        <f t="shared" si="41"/>
        <v>0.0004365158322401656</v>
      </c>
      <c r="X68">
        <f t="shared" si="41"/>
        <v>0.0004466835921509627</v>
      </c>
      <c r="Y68">
        <f t="shared" si="41"/>
        <v>0.00045185594437492193</v>
      </c>
    </row>
    <row r="69" spans="2:25" ht="12.75">
      <c r="B69" s="3" t="s">
        <v>22</v>
      </c>
      <c r="C69" t="s">
        <v>26</v>
      </c>
      <c r="D69" s="3">
        <v>0.5</v>
      </c>
      <c r="E69" s="3">
        <v>0.5</v>
      </c>
      <c r="F69" s="3">
        <v>0.5</v>
      </c>
      <c r="G69" s="3">
        <v>0.5</v>
      </c>
      <c r="H69" s="3">
        <v>0.5</v>
      </c>
      <c r="I69" s="3">
        <v>0.5</v>
      </c>
      <c r="J69" s="3">
        <v>0.5</v>
      </c>
      <c r="K69" s="3">
        <v>0.5</v>
      </c>
      <c r="L69" s="3">
        <v>0.5</v>
      </c>
      <c r="M69" s="3">
        <v>0.5</v>
      </c>
      <c r="N69" s="3">
        <v>0.5</v>
      </c>
      <c r="O69" s="3"/>
      <c r="P69" s="3">
        <v>0.5</v>
      </c>
      <c r="Q69" s="3">
        <v>0.5</v>
      </c>
      <c r="R69" s="3">
        <v>0.5</v>
      </c>
      <c r="S69" s="3">
        <v>0.5</v>
      </c>
      <c r="T69" s="3">
        <v>0.5</v>
      </c>
      <c r="U69" s="3">
        <v>0.5</v>
      </c>
      <c r="V69" s="3">
        <v>0.5</v>
      </c>
      <c r="W69" s="3">
        <v>0.5</v>
      </c>
      <c r="X69" s="3">
        <v>0.5</v>
      </c>
      <c r="Y69" s="3">
        <v>0.5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1.2477699875524563E-13</v>
      </c>
      <c r="E78" s="8">
        <f t="shared" si="50"/>
        <v>2.6901744730859005E-13</v>
      </c>
      <c r="F78" s="8">
        <f t="shared" si="50"/>
        <v>3.708453110583946E-13</v>
      </c>
      <c r="G78" s="8">
        <f t="shared" si="50"/>
        <v>4.5228013204621273E-13</v>
      </c>
      <c r="H78" s="8">
        <f t="shared" si="50"/>
        <v>5.720156189306501E-13</v>
      </c>
      <c r="I78" s="8">
        <f t="shared" si="50"/>
        <v>6.929698844240703E-13</v>
      </c>
      <c r="J78" s="8">
        <f t="shared" si="50"/>
        <v>8.030170254249712E-13</v>
      </c>
      <c r="K78" s="8">
        <f t="shared" si="50"/>
        <v>9.633210993505465E-13</v>
      </c>
      <c r="L78" s="8">
        <f t="shared" si="50"/>
        <v>1.043340020059133E-12</v>
      </c>
      <c r="M78" s="8">
        <f t="shared" si="50"/>
        <v>1.1172718282165294E-12</v>
      </c>
      <c r="N78" s="8">
        <f t="shared" si="50"/>
        <v>1.1562037554916727E-12</v>
      </c>
      <c r="O78" s="8"/>
      <c r="P78" s="8">
        <f aca="true" t="shared" si="51" ref="P78:Y78">SUM(P39,P53,P66,P72)</f>
        <v>3.09235643947068E-13</v>
      </c>
      <c r="Q78" s="8">
        <f t="shared" si="51"/>
        <v>3.5288112296123864E-13</v>
      </c>
      <c r="R78" s="8">
        <f t="shared" si="51"/>
        <v>4.577456867750787E-13</v>
      </c>
      <c r="S78" s="8">
        <f t="shared" si="51"/>
        <v>5.46450856902247E-13</v>
      </c>
      <c r="T78" s="8">
        <f t="shared" si="51"/>
        <v>6.783302790265417E-13</v>
      </c>
      <c r="U78" s="8">
        <f t="shared" si="51"/>
        <v>8.006103642521181E-13</v>
      </c>
      <c r="V78" s="8">
        <f t="shared" si="51"/>
        <v>9.258220575710975E-13</v>
      </c>
      <c r="W78" s="8">
        <f t="shared" si="51"/>
        <v>1.1087647067868908E-12</v>
      </c>
      <c r="X78" s="8">
        <f t="shared" si="51"/>
        <v>1.134140560667859E-12</v>
      </c>
      <c r="Y78" s="8">
        <f t="shared" si="51"/>
        <v>1.147052686095288E-12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0.00012477699875524563</v>
      </c>
      <c r="E79" s="8">
        <f t="shared" si="52"/>
        <v>0.00026901744730859005</v>
      </c>
      <c r="F79" s="8">
        <f t="shared" si="52"/>
        <v>0.0003708453110583946</v>
      </c>
      <c r="G79" s="8">
        <f t="shared" si="52"/>
        <v>0.0004522801320462127</v>
      </c>
      <c r="H79" s="8">
        <f t="shared" si="52"/>
        <v>0.0005720156189306502</v>
      </c>
      <c r="I79" s="8">
        <f t="shared" si="52"/>
        <v>0.0006929698844240703</v>
      </c>
      <c r="J79" s="8">
        <f t="shared" si="52"/>
        <v>0.0008030170254249711</v>
      </c>
      <c r="K79" s="8">
        <f t="shared" si="52"/>
        <v>0.0009633210993505465</v>
      </c>
      <c r="L79" s="8">
        <f t="shared" si="52"/>
        <v>0.001043340020059133</v>
      </c>
      <c r="M79" s="8">
        <f t="shared" si="52"/>
        <v>0.0011172718282165294</v>
      </c>
      <c r="N79" s="8">
        <f t="shared" si="52"/>
        <v>0.0011562037554916727</v>
      </c>
      <c r="O79" s="8"/>
      <c r="P79" s="8">
        <f aca="true" t="shared" si="53" ref="P79:Y79">P78*10^9</f>
        <v>0.000309235643947068</v>
      </c>
      <c r="Q79" s="8">
        <f t="shared" si="53"/>
        <v>0.00035288112296123867</v>
      </c>
      <c r="R79" s="8">
        <f t="shared" si="53"/>
        <v>0.00045774568677507866</v>
      </c>
      <c r="S79" s="8">
        <f t="shared" si="53"/>
        <v>0.000546450856902247</v>
      </c>
      <c r="T79" s="8">
        <f t="shared" si="53"/>
        <v>0.0006783302790265417</v>
      </c>
      <c r="U79" s="8">
        <f t="shared" si="53"/>
        <v>0.0008006103642521182</v>
      </c>
      <c r="V79" s="8">
        <f t="shared" si="53"/>
        <v>0.0009258220575710975</v>
      </c>
      <c r="W79" s="8">
        <f t="shared" si="53"/>
        <v>0.0011087647067868909</v>
      </c>
      <c r="X79" s="8">
        <f t="shared" si="53"/>
        <v>0.001134140560667859</v>
      </c>
      <c r="Y79" s="8">
        <f t="shared" si="53"/>
        <v>0.001147052686095288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54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6.9</v>
      </c>
      <c r="E5" s="19">
        <v>6.9</v>
      </c>
      <c r="F5" s="19">
        <v>6.9</v>
      </c>
      <c r="G5" s="19">
        <v>6.9</v>
      </c>
      <c r="H5" s="19">
        <v>6.9</v>
      </c>
      <c r="I5" s="19">
        <v>6.9</v>
      </c>
      <c r="J5" s="19">
        <v>6.9</v>
      </c>
      <c r="K5" s="19">
        <v>6.9</v>
      </c>
      <c r="L5" s="19">
        <v>6.9</v>
      </c>
      <c r="M5" s="19">
        <v>6.9</v>
      </c>
      <c r="N5" s="19">
        <v>6.9</v>
      </c>
      <c r="O5" s="19"/>
      <c r="P5" s="19">
        <v>6.9</v>
      </c>
      <c r="Q5" s="19">
        <v>6.9</v>
      </c>
      <c r="R5" s="19">
        <v>6.9</v>
      </c>
      <c r="S5" s="19">
        <v>6.9</v>
      </c>
      <c r="T5" s="19">
        <v>6.9</v>
      </c>
      <c r="U5" s="19">
        <v>6.9</v>
      </c>
      <c r="V5" s="19">
        <v>6.9</v>
      </c>
      <c r="W5" s="19">
        <v>6.9</v>
      </c>
      <c r="X5" s="19">
        <v>6.9</v>
      </c>
      <c r="Y5" s="19">
        <v>6.9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6.9</v>
      </c>
      <c r="E9" s="9">
        <f t="shared" si="2"/>
        <v>6.9</v>
      </c>
      <c r="F9" s="9">
        <f t="shared" si="2"/>
        <v>6.9</v>
      </c>
      <c r="G9" s="9">
        <f t="shared" si="2"/>
        <v>6.9</v>
      </c>
      <c r="H9" s="9">
        <f t="shared" si="2"/>
        <v>6.9</v>
      </c>
      <c r="I9" s="9">
        <f t="shared" si="2"/>
        <v>6.9</v>
      </c>
      <c r="J9" s="9">
        <f t="shared" si="2"/>
        <v>6.9</v>
      </c>
      <c r="K9" s="9">
        <f t="shared" si="2"/>
        <v>6.9</v>
      </c>
      <c r="L9" s="9">
        <f t="shared" si="2"/>
        <v>6.9</v>
      </c>
      <c r="M9" s="9">
        <f t="shared" si="2"/>
        <v>6.9</v>
      </c>
      <c r="N9" s="9">
        <f t="shared" si="2"/>
        <v>6.9</v>
      </c>
      <c r="O9" s="9"/>
      <c r="P9" s="9">
        <f aca="true" t="shared" si="3" ref="P9:Y9">P5+P6*P8</f>
        <v>6.189450428718145</v>
      </c>
      <c r="Q9" s="9">
        <f t="shared" si="3"/>
        <v>6.189450428718145</v>
      </c>
      <c r="R9" s="9">
        <f t="shared" si="3"/>
        <v>6.189450428718145</v>
      </c>
      <c r="S9" s="9">
        <f t="shared" si="3"/>
        <v>6.189450428718145</v>
      </c>
      <c r="T9" s="9">
        <f t="shared" si="3"/>
        <v>6.189450428718145</v>
      </c>
      <c r="U9" s="9">
        <f t="shared" si="3"/>
        <v>6.189450428718145</v>
      </c>
      <c r="V9" s="9">
        <f t="shared" si="3"/>
        <v>6.189450428718145</v>
      </c>
      <c r="W9" s="9">
        <f t="shared" si="3"/>
        <v>6.189450428718145</v>
      </c>
      <c r="X9" s="9">
        <f t="shared" si="3"/>
        <v>6.189450428718145</v>
      </c>
      <c r="Y9" s="9">
        <f t="shared" si="3"/>
        <v>6.189450428718145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13.2</v>
      </c>
      <c r="E11" s="3">
        <v>13.2</v>
      </c>
      <c r="F11" s="3">
        <v>13.2</v>
      </c>
      <c r="G11" s="3">
        <v>13.2</v>
      </c>
      <c r="H11" s="3">
        <v>13.2</v>
      </c>
      <c r="I11" s="3">
        <v>13.2</v>
      </c>
      <c r="J11" s="3">
        <v>13.2</v>
      </c>
      <c r="K11" s="3">
        <v>13.2</v>
      </c>
      <c r="L11" s="3">
        <v>13.2</v>
      </c>
      <c r="M11" s="3">
        <v>13.2</v>
      </c>
      <c r="N11" s="3">
        <v>13.2</v>
      </c>
      <c r="O11" s="3"/>
      <c r="P11" s="3">
        <v>13.2</v>
      </c>
      <c r="Q11" s="3">
        <v>13.2</v>
      </c>
      <c r="R11" s="3">
        <v>13.2</v>
      </c>
      <c r="S11" s="3">
        <v>13.2</v>
      </c>
      <c r="T11" s="3">
        <v>13.2</v>
      </c>
      <c r="U11" s="3">
        <v>13.2</v>
      </c>
      <c r="V11" s="3">
        <v>13.2</v>
      </c>
      <c r="W11" s="3">
        <v>13.2</v>
      </c>
      <c r="X11" s="3">
        <v>13.2</v>
      </c>
      <c r="Y11" s="3">
        <v>13.2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13.2</v>
      </c>
      <c r="E15" s="9">
        <f t="shared" si="6"/>
        <v>13.2</v>
      </c>
      <c r="F15" s="9">
        <f t="shared" si="6"/>
        <v>13.2</v>
      </c>
      <c r="G15" s="9">
        <f t="shared" si="6"/>
        <v>13.2</v>
      </c>
      <c r="H15" s="9">
        <f t="shared" si="6"/>
        <v>13.2</v>
      </c>
      <c r="I15" s="9">
        <f t="shared" si="6"/>
        <v>13.2</v>
      </c>
      <c r="J15" s="9">
        <f t="shared" si="6"/>
        <v>13.2</v>
      </c>
      <c r="K15" s="9">
        <f t="shared" si="6"/>
        <v>13.2</v>
      </c>
      <c r="L15" s="9">
        <f t="shared" si="6"/>
        <v>13.2</v>
      </c>
      <c r="M15" s="9">
        <f t="shared" si="6"/>
        <v>13.2</v>
      </c>
      <c r="N15" s="9">
        <f t="shared" si="6"/>
        <v>13.2</v>
      </c>
      <c r="O15" s="9"/>
      <c r="P15" s="9">
        <f aca="true" t="shared" si="7" ref="P15:Y15">P11+P12*P14</f>
        <v>12.793971673553225</v>
      </c>
      <c r="Q15" s="9">
        <f t="shared" si="7"/>
        <v>12.793971673553225</v>
      </c>
      <c r="R15" s="9">
        <f t="shared" si="7"/>
        <v>12.793971673553225</v>
      </c>
      <c r="S15" s="9">
        <f t="shared" si="7"/>
        <v>12.793971673553225</v>
      </c>
      <c r="T15" s="9">
        <f t="shared" si="7"/>
        <v>12.793971673553225</v>
      </c>
      <c r="U15" s="9">
        <f t="shared" si="7"/>
        <v>12.793971673553225</v>
      </c>
      <c r="V15" s="9">
        <f t="shared" si="7"/>
        <v>12.793971673553225</v>
      </c>
      <c r="W15" s="9">
        <f t="shared" si="7"/>
        <v>12.793971673553225</v>
      </c>
      <c r="X15" s="9">
        <f t="shared" si="7"/>
        <v>12.793971673553225</v>
      </c>
      <c r="Y15" s="9">
        <f t="shared" si="7"/>
        <v>12.793971673553225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12</v>
      </c>
      <c r="E17" s="3">
        <v>12</v>
      </c>
      <c r="F17" s="3">
        <v>12</v>
      </c>
      <c r="G17" s="3">
        <v>12</v>
      </c>
      <c r="H17" s="3">
        <v>12</v>
      </c>
      <c r="I17" s="3">
        <v>12</v>
      </c>
      <c r="J17" s="3">
        <v>12</v>
      </c>
      <c r="K17" s="3">
        <v>12</v>
      </c>
      <c r="L17" s="3">
        <v>12</v>
      </c>
      <c r="M17" s="3">
        <v>12</v>
      </c>
      <c r="N17" s="3">
        <v>12</v>
      </c>
      <c r="O17" s="3"/>
      <c r="P17" s="3">
        <v>12</v>
      </c>
      <c r="Q17" s="3">
        <v>12</v>
      </c>
      <c r="R17" s="3">
        <v>12</v>
      </c>
      <c r="S17" s="3">
        <v>12</v>
      </c>
      <c r="T17" s="3">
        <v>12</v>
      </c>
      <c r="U17" s="3">
        <v>12</v>
      </c>
      <c r="V17" s="3">
        <v>12</v>
      </c>
      <c r="W17" s="3">
        <v>12</v>
      </c>
      <c r="X17" s="3">
        <v>12</v>
      </c>
      <c r="Y17" s="3">
        <v>12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12</v>
      </c>
      <c r="E21" s="9">
        <f t="shared" si="10"/>
        <v>12</v>
      </c>
      <c r="F21" s="9">
        <f t="shared" si="10"/>
        <v>12</v>
      </c>
      <c r="G21" s="9">
        <f t="shared" si="10"/>
        <v>12</v>
      </c>
      <c r="H21" s="9">
        <f t="shared" si="10"/>
        <v>12</v>
      </c>
      <c r="I21" s="9">
        <f t="shared" si="10"/>
        <v>12</v>
      </c>
      <c r="J21" s="9">
        <f t="shared" si="10"/>
        <v>12</v>
      </c>
      <c r="K21" s="9">
        <f t="shared" si="10"/>
        <v>12</v>
      </c>
      <c r="L21" s="9">
        <f t="shared" si="10"/>
        <v>12</v>
      </c>
      <c r="M21" s="9">
        <f t="shared" si="10"/>
        <v>12</v>
      </c>
      <c r="N21" s="9">
        <f t="shared" si="10"/>
        <v>12</v>
      </c>
      <c r="O21" s="9"/>
      <c r="P21" s="9">
        <f aca="true" t="shared" si="11" ref="P21:Y21">P17+P18*P20</f>
        <v>11.492464591941532</v>
      </c>
      <c r="Q21" s="9">
        <f t="shared" si="11"/>
        <v>11.492464591941532</v>
      </c>
      <c r="R21" s="9">
        <f t="shared" si="11"/>
        <v>11.492464591941532</v>
      </c>
      <c r="S21" s="9">
        <f t="shared" si="11"/>
        <v>11.492464591941532</v>
      </c>
      <c r="T21" s="9">
        <f t="shared" si="11"/>
        <v>11.492464591941532</v>
      </c>
      <c r="U21" s="9">
        <f t="shared" si="11"/>
        <v>11.492464591941532</v>
      </c>
      <c r="V21" s="9">
        <f t="shared" si="11"/>
        <v>11.492464591941532</v>
      </c>
      <c r="W21" s="9">
        <f t="shared" si="11"/>
        <v>11.492464591941532</v>
      </c>
      <c r="X21" s="9">
        <f t="shared" si="11"/>
        <v>11.492464591941532</v>
      </c>
      <c r="Y21" s="9">
        <f t="shared" si="11"/>
        <v>11.492464591941532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1.862086949988658E-12</v>
      </c>
      <c r="E39" s="6">
        <f t="shared" si="16"/>
        <v>1.2302685858107472E-13</v>
      </c>
      <c r="F39" s="6">
        <f t="shared" si="16"/>
        <v>6.165948782342159E-14</v>
      </c>
      <c r="G39" s="6">
        <f t="shared" si="16"/>
        <v>4.0738017575538795E-14</v>
      </c>
      <c r="H39" s="6">
        <f t="shared" si="16"/>
        <v>2.5118855504659075E-14</v>
      </c>
      <c r="I39" s="6">
        <f t="shared" si="16"/>
        <v>1.6982428440984535E-14</v>
      </c>
      <c r="J39" s="6">
        <f t="shared" si="16"/>
        <v>1.258924654866137E-14</v>
      </c>
      <c r="K39" s="6">
        <f t="shared" si="16"/>
        <v>8.709628481141504E-15</v>
      </c>
      <c r="L39" s="6">
        <f t="shared" si="16"/>
        <v>7.413095170423124E-15</v>
      </c>
      <c r="M39" s="6">
        <f t="shared" si="16"/>
        <v>6.45653517363977E-15</v>
      </c>
      <c r="N39" s="6">
        <f t="shared" si="16"/>
        <v>6.025588766375875E-15</v>
      </c>
      <c r="O39" s="6"/>
      <c r="P39" s="6">
        <f aca="true" t="shared" si="17" ref="P39:Y39">P40*P41/P43</f>
        <v>7.595380368477582E-12</v>
      </c>
      <c r="Q39" s="6">
        <f t="shared" si="17"/>
        <v>4.0789605589409843E-13</v>
      </c>
      <c r="R39" s="6">
        <f t="shared" si="17"/>
        <v>2.1905314064911328E-13</v>
      </c>
      <c r="S39" s="6">
        <f t="shared" si="17"/>
        <v>1.4809809169410964E-13</v>
      </c>
      <c r="T39" s="6">
        <f t="shared" si="17"/>
        <v>9.344356929018884E-14</v>
      </c>
      <c r="U39" s="6">
        <f t="shared" si="17"/>
        <v>6.61529726711463E-14</v>
      </c>
      <c r="V39" s="6">
        <f t="shared" si="17"/>
        <v>4.903986999138703E-14</v>
      </c>
      <c r="W39" s="6">
        <f t="shared" si="17"/>
        <v>3.3927292371113253E-14</v>
      </c>
      <c r="X39" s="6">
        <f t="shared" si="17"/>
        <v>3.24003110541342E-14</v>
      </c>
      <c r="Y39" s="6">
        <f t="shared" si="17"/>
        <v>3.166278914107879E-14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1.258925411794165E-07</v>
      </c>
      <c r="E40" s="15">
        <f t="shared" si="18"/>
        <v>1.258925411794165E-07</v>
      </c>
      <c r="F40" s="15">
        <f t="shared" si="18"/>
        <v>1.258925411794165E-07</v>
      </c>
      <c r="G40" s="15">
        <f t="shared" si="18"/>
        <v>1.258925411794165E-07</v>
      </c>
      <c r="H40" s="15">
        <f t="shared" si="18"/>
        <v>1.258925411794165E-07</v>
      </c>
      <c r="I40" s="15">
        <f t="shared" si="18"/>
        <v>1.258925411794165E-07</v>
      </c>
      <c r="J40" s="15">
        <f t="shared" si="18"/>
        <v>1.258925411794165E-07</v>
      </c>
      <c r="K40" s="15">
        <f t="shared" si="18"/>
        <v>1.258925411794165E-07</v>
      </c>
      <c r="L40" s="15">
        <f t="shared" si="18"/>
        <v>1.258925411794165E-07</v>
      </c>
      <c r="M40" s="15">
        <f t="shared" si="18"/>
        <v>1.258925411794165E-07</v>
      </c>
      <c r="N40" s="15">
        <f t="shared" si="18"/>
        <v>1.258925411794165E-07</v>
      </c>
      <c r="O40" s="15"/>
      <c r="P40" s="15">
        <f aca="true" t="shared" si="19" ref="P40:Y40">10^-P9</f>
        <v>6.464717794314704E-07</v>
      </c>
      <c r="Q40" s="15">
        <f t="shared" si="19"/>
        <v>6.464717794314704E-07</v>
      </c>
      <c r="R40" s="15">
        <f t="shared" si="19"/>
        <v>6.464717794314704E-07</v>
      </c>
      <c r="S40" s="15">
        <f t="shared" si="19"/>
        <v>6.464717794314704E-07</v>
      </c>
      <c r="T40" s="15">
        <f t="shared" si="19"/>
        <v>6.464717794314704E-07</v>
      </c>
      <c r="U40" s="15">
        <f t="shared" si="19"/>
        <v>6.464717794314704E-07</v>
      </c>
      <c r="V40" s="15">
        <f t="shared" si="19"/>
        <v>6.464717794314704E-07</v>
      </c>
      <c r="W40" s="15">
        <f t="shared" si="19"/>
        <v>6.464717794314704E-07</v>
      </c>
      <c r="X40" s="15">
        <f t="shared" si="19"/>
        <v>6.464717794314704E-07</v>
      </c>
      <c r="Y40" s="15">
        <f t="shared" si="19"/>
        <v>6.464717794314704E-07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1.4791083881682046E-05</v>
      </c>
      <c r="E41" s="7">
        <f t="shared" si="20"/>
        <v>9.772372209558096E-07</v>
      </c>
      <c r="F41" s="7">
        <f t="shared" si="20"/>
        <v>4.897788193684462E-07</v>
      </c>
      <c r="G41" s="7">
        <f t="shared" si="20"/>
        <v>3.2359365692962763E-07</v>
      </c>
      <c r="H41" s="7">
        <f t="shared" si="20"/>
        <v>1.995262314968876E-07</v>
      </c>
      <c r="I41" s="7">
        <f t="shared" si="20"/>
        <v>1.3489628825916511E-07</v>
      </c>
      <c r="J41" s="7">
        <f t="shared" si="20"/>
        <v>1E-07</v>
      </c>
      <c r="K41" s="7">
        <f t="shared" si="20"/>
        <v>6.918309709189347E-08</v>
      </c>
      <c r="L41" s="7">
        <f t="shared" si="20"/>
        <v>5.8884365535558776E-08</v>
      </c>
      <c r="M41" s="7">
        <f t="shared" si="20"/>
        <v>5.1286138399136415E-08</v>
      </c>
      <c r="N41" s="7">
        <f t="shared" si="20"/>
        <v>4.786300923226378E-08</v>
      </c>
      <c r="O41" s="7"/>
      <c r="P41" s="7">
        <f aca="true" t="shared" si="21" ref="P41:Y41">(10^-P35)^P42</f>
        <v>1.1748975549395286E-05</v>
      </c>
      <c r="Q41" s="7">
        <f t="shared" si="21"/>
        <v>6.309573444801925E-07</v>
      </c>
      <c r="R41" s="7">
        <f t="shared" si="21"/>
        <v>3.388441561392024E-07</v>
      </c>
      <c r="S41" s="7">
        <f t="shared" si="21"/>
        <v>2.2908676527677716E-07</v>
      </c>
      <c r="T41" s="7">
        <f t="shared" si="21"/>
        <v>1.445439770745927E-07</v>
      </c>
      <c r="U41" s="7">
        <f t="shared" si="21"/>
        <v>1.0232929922807534E-07</v>
      </c>
      <c r="V41" s="7">
        <f t="shared" si="21"/>
        <v>7.585775750291814E-08</v>
      </c>
      <c r="W41" s="7">
        <f t="shared" si="21"/>
        <v>5.2480746024977185E-08</v>
      </c>
      <c r="X41" s="7">
        <f t="shared" si="21"/>
        <v>5.0118723362727164E-08</v>
      </c>
      <c r="Y41" s="7">
        <f t="shared" si="21"/>
        <v>4.897788193684456E-08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1.0000001002499925</v>
      </c>
      <c r="E43">
        <f t="shared" si="22"/>
        <v>1.0000001503749938</v>
      </c>
      <c r="F43">
        <f t="shared" si="22"/>
        <v>1.0000002004999873</v>
      </c>
      <c r="G43">
        <f t="shared" si="22"/>
        <v>1.0000002504999737</v>
      </c>
      <c r="H43">
        <f t="shared" si="22"/>
        <v>1.0000003507499233</v>
      </c>
      <c r="I43">
        <f t="shared" si="22"/>
        <v>1.000000475999818</v>
      </c>
      <c r="J43">
        <f t="shared" si="22"/>
        <v>1.0000006012496658</v>
      </c>
      <c r="K43">
        <f t="shared" si="22"/>
        <v>1.00000085174922</v>
      </c>
      <c r="L43">
        <f t="shared" si="22"/>
        <v>1.0000009769989264</v>
      </c>
      <c r="M43">
        <f t="shared" si="22"/>
        <v>1.000001102248586</v>
      </c>
      <c r="N43">
        <f t="shared" si="22"/>
        <v>1.000001177373359</v>
      </c>
      <c r="P43">
        <f aca="true" t="shared" si="23" ref="P43:Y43">(1+P45/P46)^P47*(1+P48/P49)^P50</f>
        <v>1.0000001002499925</v>
      </c>
      <c r="Q43">
        <f t="shared" si="23"/>
        <v>1.0000001503749938</v>
      </c>
      <c r="R43">
        <f t="shared" si="23"/>
        <v>1.0000002004999873</v>
      </c>
      <c r="S43">
        <f t="shared" si="23"/>
        <v>1.0000002504999737</v>
      </c>
      <c r="T43">
        <f t="shared" si="23"/>
        <v>1.0000003507499233</v>
      </c>
      <c r="U43">
        <f t="shared" si="23"/>
        <v>1.000000475999818</v>
      </c>
      <c r="V43">
        <f t="shared" si="23"/>
        <v>1.0000006012496658</v>
      </c>
      <c r="W43">
        <f t="shared" si="23"/>
        <v>1.00000085174922</v>
      </c>
      <c r="X43">
        <f t="shared" si="23"/>
        <v>1.0000009018741083</v>
      </c>
      <c r="Y43">
        <f t="shared" si="23"/>
        <v>1.0000009268740495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0.25</v>
      </c>
      <c r="E47" s="3">
        <v>0.25</v>
      </c>
      <c r="F47" s="3">
        <v>0.25</v>
      </c>
      <c r="G47" s="3">
        <v>0.25</v>
      </c>
      <c r="H47" s="3">
        <v>0.25</v>
      </c>
      <c r="I47" s="3">
        <v>0.25</v>
      </c>
      <c r="J47" s="3">
        <v>0.25</v>
      </c>
      <c r="K47" s="3">
        <v>0.25</v>
      </c>
      <c r="L47" s="3">
        <v>0.25</v>
      </c>
      <c r="M47" s="3">
        <v>0.25</v>
      </c>
      <c r="N47" s="3">
        <v>0.25</v>
      </c>
      <c r="O47" s="3"/>
      <c r="P47" s="3">
        <v>0.25</v>
      </c>
      <c r="Q47" s="3">
        <v>0.25</v>
      </c>
      <c r="R47" s="3">
        <v>0.25</v>
      </c>
      <c r="S47" s="3">
        <v>0.25</v>
      </c>
      <c r="T47" s="3">
        <v>0.25</v>
      </c>
      <c r="U47" s="3">
        <v>0.25</v>
      </c>
      <c r="V47" s="3">
        <v>0.25</v>
      </c>
      <c r="W47" s="3">
        <v>0.25</v>
      </c>
      <c r="X47" s="3">
        <v>0.25</v>
      </c>
      <c r="Y47" s="3">
        <v>0.25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6.309568491795837E-14</v>
      </c>
      <c r="E53" s="6">
        <f t="shared" si="26"/>
        <v>6.309568491795837E-14</v>
      </c>
      <c r="F53" s="6">
        <f t="shared" si="26"/>
        <v>6.309568491795837E-14</v>
      </c>
      <c r="G53" s="6">
        <f t="shared" si="26"/>
        <v>6.309568491795837E-14</v>
      </c>
      <c r="H53" s="6">
        <f t="shared" si="26"/>
        <v>6.309568491795837E-14</v>
      </c>
      <c r="I53" s="6">
        <f t="shared" si="26"/>
        <v>6.309568491795837E-14</v>
      </c>
      <c r="J53" s="6">
        <f t="shared" si="26"/>
        <v>6.309568491795837E-14</v>
      </c>
      <c r="K53" s="6">
        <f t="shared" si="26"/>
        <v>6.309568491795837E-14</v>
      </c>
      <c r="L53" s="6">
        <f t="shared" si="26"/>
        <v>6.309568491795837E-14</v>
      </c>
      <c r="M53" s="6">
        <f t="shared" si="26"/>
        <v>6.309568491795837E-14</v>
      </c>
      <c r="N53" s="6">
        <f t="shared" si="26"/>
        <v>6.309568491795837E-14</v>
      </c>
      <c r="O53" s="6"/>
      <c r="P53" s="6">
        <f aca="true" t="shared" si="27" ref="P53:Y53">P54/P57</f>
        <v>6.309568491795837E-14</v>
      </c>
      <c r="Q53" s="6">
        <f t="shared" si="27"/>
        <v>6.309568491795837E-14</v>
      </c>
      <c r="R53" s="6">
        <f t="shared" si="27"/>
        <v>6.309568491795837E-14</v>
      </c>
      <c r="S53" s="6">
        <f t="shared" si="27"/>
        <v>6.309568491795837E-14</v>
      </c>
      <c r="T53" s="6">
        <f t="shared" si="27"/>
        <v>6.309568491795837E-14</v>
      </c>
      <c r="U53" s="6">
        <f t="shared" si="27"/>
        <v>6.309568491795837E-14</v>
      </c>
      <c r="V53" s="6">
        <f t="shared" si="27"/>
        <v>6.309568491795837E-14</v>
      </c>
      <c r="W53" s="6">
        <f t="shared" si="27"/>
        <v>6.309568491795837E-14</v>
      </c>
      <c r="X53" s="6">
        <f t="shared" si="27"/>
        <v>6.309568491795837E-14</v>
      </c>
      <c r="Y53" s="6">
        <f t="shared" si="27"/>
        <v>6.309568491795837E-14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6.309573444801921E-14</v>
      </c>
      <c r="E54">
        <f t="shared" si="28"/>
        <v>6.309573444801921E-14</v>
      </c>
      <c r="F54">
        <f t="shared" si="28"/>
        <v>6.309573444801921E-14</v>
      </c>
      <c r="G54">
        <f t="shared" si="28"/>
        <v>6.309573444801921E-14</v>
      </c>
      <c r="H54">
        <f t="shared" si="28"/>
        <v>6.309573444801921E-14</v>
      </c>
      <c r="I54">
        <f t="shared" si="28"/>
        <v>6.309573444801921E-14</v>
      </c>
      <c r="J54">
        <f t="shared" si="28"/>
        <v>6.309573444801921E-14</v>
      </c>
      <c r="K54">
        <f t="shared" si="28"/>
        <v>6.309573444801921E-14</v>
      </c>
      <c r="L54">
        <f t="shared" si="28"/>
        <v>6.309573444801921E-14</v>
      </c>
      <c r="M54">
        <f t="shared" si="28"/>
        <v>6.309573444801921E-14</v>
      </c>
      <c r="N54">
        <f t="shared" si="28"/>
        <v>6.309573444801921E-14</v>
      </c>
      <c r="P54">
        <f aca="true" t="shared" si="29" ref="P54:Y54">10^-P11</f>
        <v>6.309573444801921E-14</v>
      </c>
      <c r="Q54">
        <f t="shared" si="29"/>
        <v>6.309573444801921E-14</v>
      </c>
      <c r="R54">
        <f t="shared" si="29"/>
        <v>6.309573444801921E-14</v>
      </c>
      <c r="S54">
        <f t="shared" si="29"/>
        <v>6.309573444801921E-14</v>
      </c>
      <c r="T54">
        <f t="shared" si="29"/>
        <v>6.309573444801921E-14</v>
      </c>
      <c r="U54">
        <f t="shared" si="29"/>
        <v>6.309573444801921E-14</v>
      </c>
      <c r="V54">
        <f t="shared" si="29"/>
        <v>6.309573444801921E-14</v>
      </c>
      <c r="W54">
        <f t="shared" si="29"/>
        <v>6.309573444801921E-14</v>
      </c>
      <c r="X54">
        <f t="shared" si="29"/>
        <v>6.309573444801921E-14</v>
      </c>
      <c r="Y54">
        <f t="shared" si="29"/>
        <v>6.309573444801921E-14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1.0000007849991788</v>
      </c>
      <c r="E57">
        <f t="shared" si="30"/>
        <v>1.0000007849991788</v>
      </c>
      <c r="F57">
        <f t="shared" si="30"/>
        <v>1.0000007849991788</v>
      </c>
      <c r="G57">
        <f t="shared" si="30"/>
        <v>1.0000007849991788</v>
      </c>
      <c r="H57">
        <f t="shared" si="30"/>
        <v>1.0000007849991788</v>
      </c>
      <c r="I57">
        <f t="shared" si="30"/>
        <v>1.0000007849991788</v>
      </c>
      <c r="J57">
        <f t="shared" si="30"/>
        <v>1.0000007849991788</v>
      </c>
      <c r="K57">
        <f t="shared" si="30"/>
        <v>1.0000007849991788</v>
      </c>
      <c r="L57">
        <f t="shared" si="30"/>
        <v>1.0000007849991788</v>
      </c>
      <c r="M57">
        <f t="shared" si="30"/>
        <v>1.0000007849991788</v>
      </c>
      <c r="N57">
        <f t="shared" si="30"/>
        <v>1.0000007849991788</v>
      </c>
      <c r="P57">
        <f aca="true" t="shared" si="31" ref="P57:Y57">(1+P59/P60)^P61*(1+P62/P63)^P64</f>
        <v>1.0000007849991788</v>
      </c>
      <c r="Q57">
        <f t="shared" si="31"/>
        <v>1.0000007849991788</v>
      </c>
      <c r="R57">
        <f t="shared" si="31"/>
        <v>1.0000007849991788</v>
      </c>
      <c r="S57">
        <f t="shared" si="31"/>
        <v>1.0000007849991788</v>
      </c>
      <c r="T57">
        <f t="shared" si="31"/>
        <v>1.0000007849991788</v>
      </c>
      <c r="U57">
        <f t="shared" si="31"/>
        <v>1.0000007849991788</v>
      </c>
      <c r="V57">
        <f t="shared" si="31"/>
        <v>1.0000007849991788</v>
      </c>
      <c r="W57">
        <f t="shared" si="31"/>
        <v>1.0000007849991788</v>
      </c>
      <c r="X57">
        <f t="shared" si="31"/>
        <v>1.0000007849991788</v>
      </c>
      <c r="Y57">
        <f t="shared" si="31"/>
        <v>1.0000007849991788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0.25</v>
      </c>
      <c r="E61" s="3">
        <v>0.25</v>
      </c>
      <c r="F61" s="3">
        <v>0.25</v>
      </c>
      <c r="G61" s="3">
        <v>0.25</v>
      </c>
      <c r="H61" s="3">
        <v>0.25</v>
      </c>
      <c r="I61" s="3">
        <v>0.25</v>
      </c>
      <c r="J61" s="3">
        <v>0.25</v>
      </c>
      <c r="K61" s="3">
        <v>0.25</v>
      </c>
      <c r="L61" s="3">
        <v>0.25</v>
      </c>
      <c r="M61" s="3">
        <v>0.25</v>
      </c>
      <c r="N61" s="3">
        <v>0.25</v>
      </c>
      <c r="O61" s="3"/>
      <c r="P61" s="3">
        <v>0.25</v>
      </c>
      <c r="Q61" s="3">
        <v>0.25</v>
      </c>
      <c r="R61" s="3">
        <v>0.25</v>
      </c>
      <c r="S61" s="3">
        <v>0.25</v>
      </c>
      <c r="T61" s="3">
        <v>0.25</v>
      </c>
      <c r="U61" s="3">
        <v>0.25</v>
      </c>
      <c r="V61" s="3">
        <v>0.25</v>
      </c>
      <c r="W61" s="3">
        <v>0.25</v>
      </c>
      <c r="X61" s="3">
        <v>0.25</v>
      </c>
      <c r="Y61" s="3">
        <v>0.25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/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0.14</v>
      </c>
      <c r="E64" s="3">
        <v>0.14</v>
      </c>
      <c r="F64" s="3">
        <v>0.14</v>
      </c>
      <c r="G64" s="3">
        <v>0.14</v>
      </c>
      <c r="H64" s="3">
        <v>0.14</v>
      </c>
      <c r="I64" s="3">
        <v>0.14</v>
      </c>
      <c r="J64" s="3">
        <v>0.14</v>
      </c>
      <c r="K64" s="3">
        <v>0.14</v>
      </c>
      <c r="L64" s="3">
        <v>0.14</v>
      </c>
      <c r="M64" s="3">
        <v>0.14</v>
      </c>
      <c r="N64" s="3">
        <v>0.14</v>
      </c>
      <c r="O64" s="3"/>
      <c r="P64" s="3">
        <v>0.14</v>
      </c>
      <c r="Q64" s="3">
        <v>0.14</v>
      </c>
      <c r="R64" s="3">
        <v>0.14</v>
      </c>
      <c r="S64" s="3">
        <v>0.14</v>
      </c>
      <c r="T64" s="3">
        <v>0.14</v>
      </c>
      <c r="U64" s="3">
        <v>0.14</v>
      </c>
      <c r="V64" s="3">
        <v>0.14</v>
      </c>
      <c r="W64" s="3">
        <v>0.14</v>
      </c>
      <c r="X64" s="3">
        <v>0.14</v>
      </c>
      <c r="Y64" s="3">
        <v>0.14</v>
      </c>
    </row>
    <row r="66" spans="3:28" ht="12.75">
      <c r="C66" s="3" t="s">
        <v>7</v>
      </c>
      <c r="D66" s="6">
        <f aca="true" t="shared" si="36" ref="D66:N66">D67*D68/D70</f>
        <v>5.099175975748699E-15</v>
      </c>
      <c r="E66" s="6">
        <f t="shared" si="36"/>
        <v>1.0057730630017377E-14</v>
      </c>
      <c r="F66" s="6">
        <f t="shared" si="36"/>
        <v>1.1953635256737182E-14</v>
      </c>
      <c r="G66" s="6">
        <f t="shared" si="36"/>
        <v>1.3258671177605583E-14</v>
      </c>
      <c r="H66" s="6">
        <f t="shared" si="36"/>
        <v>1.4962356560944328E-14</v>
      </c>
      <c r="I66" s="6">
        <f t="shared" si="36"/>
        <v>1.6500610013202265E-14</v>
      </c>
      <c r="J66" s="6">
        <f t="shared" si="36"/>
        <v>1.7782794100389227E-14</v>
      </c>
      <c r="K66" s="6">
        <f t="shared" si="36"/>
        <v>1.949844599758045E-14</v>
      </c>
      <c r="L66" s="6">
        <f t="shared" si="36"/>
        <v>2.0300185198596835E-14</v>
      </c>
      <c r="M66" s="6">
        <f t="shared" si="36"/>
        <v>2.101357769046747E-14</v>
      </c>
      <c r="N66" s="6">
        <f t="shared" si="36"/>
        <v>2.1379620895022318E-14</v>
      </c>
      <c r="O66" s="6"/>
      <c r="P66" s="6">
        <f aca="true" t="shared" si="37" ref="P66:Y66">P67*P68/P70</f>
        <v>5.401321147646345E-15</v>
      </c>
      <c r="Q66" s="6">
        <f t="shared" si="37"/>
        <v>1.1220184543019633E-14</v>
      </c>
      <c r="R66" s="6">
        <f t="shared" si="37"/>
        <v>1.3106900423660758E-14</v>
      </c>
      <c r="S66" s="6">
        <f t="shared" si="37"/>
        <v>1.445439770745927E-14</v>
      </c>
      <c r="T66" s="6">
        <f t="shared" si="37"/>
        <v>1.6218100973589288E-14</v>
      </c>
      <c r="U66" s="6">
        <f t="shared" si="37"/>
        <v>1.7680722177343192E-14</v>
      </c>
      <c r="V66" s="6">
        <f t="shared" si="37"/>
        <v>1.9054607179632462E-14</v>
      </c>
      <c r="W66" s="6">
        <f t="shared" si="37"/>
        <v>2.0892961308540385E-14</v>
      </c>
      <c r="X66" s="6">
        <f t="shared" si="37"/>
        <v>2.113489039836646E-14</v>
      </c>
      <c r="Y66" s="6">
        <f t="shared" si="37"/>
        <v>2.1256903452171062E-14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1E-12</v>
      </c>
      <c r="E67">
        <f t="shared" si="38"/>
        <v>1E-12</v>
      </c>
      <c r="F67">
        <f t="shared" si="38"/>
        <v>1E-12</v>
      </c>
      <c r="G67">
        <f t="shared" si="38"/>
        <v>1E-12</v>
      </c>
      <c r="H67">
        <f t="shared" si="38"/>
        <v>1E-12</v>
      </c>
      <c r="I67">
        <f t="shared" si="38"/>
        <v>1E-12</v>
      </c>
      <c r="J67">
        <f t="shared" si="38"/>
        <v>1E-12</v>
      </c>
      <c r="K67">
        <f t="shared" si="38"/>
        <v>1E-12</v>
      </c>
      <c r="L67">
        <f t="shared" si="38"/>
        <v>1E-12</v>
      </c>
      <c r="M67">
        <f t="shared" si="38"/>
        <v>1E-12</v>
      </c>
      <c r="N67">
        <f t="shared" si="38"/>
        <v>1E-12</v>
      </c>
      <c r="P67">
        <f aca="true" t="shared" si="39" ref="P67:Y67">10^-P17</f>
        <v>1E-12</v>
      </c>
      <c r="Q67">
        <f t="shared" si="39"/>
        <v>1E-12</v>
      </c>
      <c r="R67">
        <f t="shared" si="39"/>
        <v>1E-12</v>
      </c>
      <c r="S67">
        <f t="shared" si="39"/>
        <v>1E-12</v>
      </c>
      <c r="T67">
        <f t="shared" si="39"/>
        <v>1E-12</v>
      </c>
      <c r="U67">
        <f t="shared" si="39"/>
        <v>1E-12</v>
      </c>
      <c r="V67">
        <f t="shared" si="39"/>
        <v>1E-12</v>
      </c>
      <c r="W67">
        <f t="shared" si="39"/>
        <v>1E-12</v>
      </c>
      <c r="X67">
        <f t="shared" si="39"/>
        <v>1E-12</v>
      </c>
      <c r="Y67">
        <f t="shared" si="39"/>
        <v>1E-12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0.0050991759757487</v>
      </c>
      <c r="E68">
        <f t="shared" si="40"/>
        <v>0.010057730630017378</v>
      </c>
      <c r="F68">
        <f t="shared" si="40"/>
        <v>0.011953635256737183</v>
      </c>
      <c r="G68">
        <f t="shared" si="40"/>
        <v>0.013258671177605583</v>
      </c>
      <c r="H68">
        <f t="shared" si="40"/>
        <v>0.014962356560944329</v>
      </c>
      <c r="I68">
        <f t="shared" si="40"/>
        <v>0.016500610013202265</v>
      </c>
      <c r="J68">
        <f t="shared" si="40"/>
        <v>0.017782794100389226</v>
      </c>
      <c r="K68">
        <f t="shared" si="40"/>
        <v>0.019498445997580452</v>
      </c>
      <c r="L68">
        <f t="shared" si="40"/>
        <v>0.020300185198596835</v>
      </c>
      <c r="M68">
        <f t="shared" si="40"/>
        <v>0.02101357769046747</v>
      </c>
      <c r="N68">
        <f t="shared" si="40"/>
        <v>0.02137962089502232</v>
      </c>
      <c r="P68">
        <f aca="true" t="shared" si="41" ref="P68:Y68">(10^-(14-P35))^P69</f>
        <v>0.005401321147646345</v>
      </c>
      <c r="Q68">
        <f t="shared" si="41"/>
        <v>0.011220184543019634</v>
      </c>
      <c r="R68">
        <f t="shared" si="41"/>
        <v>0.013106900423660759</v>
      </c>
      <c r="S68">
        <f t="shared" si="41"/>
        <v>0.014454397707459272</v>
      </c>
      <c r="T68">
        <f t="shared" si="41"/>
        <v>0.016218100973589288</v>
      </c>
      <c r="U68">
        <f t="shared" si="41"/>
        <v>0.01768072217734319</v>
      </c>
      <c r="V68">
        <f t="shared" si="41"/>
        <v>0.019054607179632463</v>
      </c>
      <c r="W68">
        <f t="shared" si="41"/>
        <v>0.020892961308540386</v>
      </c>
      <c r="X68">
        <f t="shared" si="41"/>
        <v>0.021134890398366458</v>
      </c>
      <c r="Y68">
        <f t="shared" si="41"/>
        <v>0.02125690345217106</v>
      </c>
    </row>
    <row r="69" spans="2:25" ht="12.75">
      <c r="B69" s="3" t="s">
        <v>22</v>
      </c>
      <c r="C69" t="s">
        <v>26</v>
      </c>
      <c r="D69" s="3">
        <v>0.25</v>
      </c>
      <c r="E69" s="3">
        <v>0.25</v>
      </c>
      <c r="F69" s="3">
        <v>0.25</v>
      </c>
      <c r="G69" s="3">
        <v>0.25</v>
      </c>
      <c r="H69" s="3">
        <v>0.25</v>
      </c>
      <c r="I69" s="3">
        <v>0.25</v>
      </c>
      <c r="J69" s="3">
        <v>0.25</v>
      </c>
      <c r="K69" s="3">
        <v>0.25</v>
      </c>
      <c r="L69" s="3">
        <v>0.25</v>
      </c>
      <c r="M69" s="3">
        <v>0.25</v>
      </c>
      <c r="N69" s="3">
        <v>0.25</v>
      </c>
      <c r="O69" s="3"/>
      <c r="P69" s="3">
        <v>0.25</v>
      </c>
      <c r="Q69" s="3">
        <v>0.25</v>
      </c>
      <c r="R69" s="3">
        <v>0.25</v>
      </c>
      <c r="S69" s="3">
        <v>0.25</v>
      </c>
      <c r="T69" s="3">
        <v>0.25</v>
      </c>
      <c r="U69" s="3">
        <v>0.25</v>
      </c>
      <c r="V69" s="3">
        <v>0.25</v>
      </c>
      <c r="W69" s="3">
        <v>0.25</v>
      </c>
      <c r="X69" s="3">
        <v>0.25</v>
      </c>
      <c r="Y69" s="3">
        <v>0.25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1.936591384327167E-12</v>
      </c>
      <c r="E78" s="8">
        <f t="shared" si="50"/>
        <v>2.0248984757385242E-13</v>
      </c>
      <c r="F78" s="8">
        <f t="shared" si="50"/>
        <v>1.4301838144291908E-13</v>
      </c>
      <c r="G78" s="8">
        <f t="shared" si="50"/>
        <v>1.234019471159047E-13</v>
      </c>
      <c r="H78" s="8">
        <f t="shared" si="50"/>
        <v>1.094864704283637E-13</v>
      </c>
      <c r="I78" s="8">
        <f t="shared" si="50"/>
        <v>1.0288829681694709E-13</v>
      </c>
      <c r="J78" s="8">
        <f t="shared" si="50"/>
        <v>9.977729901181091E-14</v>
      </c>
      <c r="K78" s="8">
        <f t="shared" si="50"/>
        <v>9.761333284148225E-14</v>
      </c>
      <c r="L78" s="8">
        <f t="shared" si="50"/>
        <v>9.711853873178026E-14</v>
      </c>
      <c r="M78" s="8">
        <f t="shared" si="50"/>
        <v>9.687537122686754E-14</v>
      </c>
      <c r="N78" s="8">
        <f t="shared" si="50"/>
        <v>9.681046802415849E-14</v>
      </c>
      <c r="O78" s="8"/>
      <c r="P78" s="8">
        <f aca="true" t="shared" si="51" ref="P78:Y78">SUM(P39,P53,P66,P72)</f>
        <v>7.670186947987989E-12</v>
      </c>
      <c r="Q78" s="8">
        <f t="shared" si="51"/>
        <v>4.885214987998784E-13</v>
      </c>
      <c r="R78" s="8">
        <f t="shared" si="51"/>
        <v>3.0156529943553436E-13</v>
      </c>
      <c r="S78" s="8">
        <f t="shared" si="51"/>
        <v>2.3195774776432924E-13</v>
      </c>
      <c r="T78" s="8">
        <f t="shared" si="51"/>
        <v>1.790669286265384E-13</v>
      </c>
      <c r="U78" s="8">
        <f t="shared" si="51"/>
        <v>1.5323895321124977E-13</v>
      </c>
      <c r="V78" s="8">
        <f t="shared" si="51"/>
        <v>1.374997355337798E-13</v>
      </c>
      <c r="W78" s="8">
        <f t="shared" si="51"/>
        <v>1.2422551204241393E-13</v>
      </c>
      <c r="X78" s="8">
        <f t="shared" si="51"/>
        <v>1.2294045981526094E-13</v>
      </c>
      <c r="Y78" s="8">
        <f t="shared" si="51"/>
        <v>1.2232495095601016E-13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0.001936591384327167</v>
      </c>
      <c r="E79" s="8">
        <f t="shared" si="52"/>
        <v>0.00020248984757385242</v>
      </c>
      <c r="F79" s="8">
        <f t="shared" si="52"/>
        <v>0.00014301838144291907</v>
      </c>
      <c r="G79" s="8">
        <f t="shared" si="52"/>
        <v>0.0001234019471159047</v>
      </c>
      <c r="H79" s="8">
        <f t="shared" si="52"/>
        <v>0.0001094864704283637</v>
      </c>
      <c r="I79" s="8">
        <f t="shared" si="52"/>
        <v>0.00010288829681694709</v>
      </c>
      <c r="J79" s="8">
        <f t="shared" si="52"/>
        <v>9.977729901181091E-05</v>
      </c>
      <c r="K79" s="8">
        <f t="shared" si="52"/>
        <v>9.761333284148226E-05</v>
      </c>
      <c r="L79" s="8">
        <f t="shared" si="52"/>
        <v>9.711853873178026E-05</v>
      </c>
      <c r="M79" s="8">
        <f t="shared" si="52"/>
        <v>9.687537122686755E-05</v>
      </c>
      <c r="N79" s="8">
        <f t="shared" si="52"/>
        <v>9.68104680241585E-05</v>
      </c>
      <c r="O79" s="8"/>
      <c r="P79" s="8">
        <f aca="true" t="shared" si="53" ref="P79:Y79">P78*10^9</f>
        <v>0.007670186947987989</v>
      </c>
      <c r="Q79" s="8">
        <f t="shared" si="53"/>
        <v>0.0004885214987998785</v>
      </c>
      <c r="R79" s="8">
        <f t="shared" si="53"/>
        <v>0.00030156529943553437</v>
      </c>
      <c r="S79" s="8">
        <f t="shared" si="53"/>
        <v>0.00023195774776432925</v>
      </c>
      <c r="T79" s="8">
        <f t="shared" si="53"/>
        <v>0.0001790669286265384</v>
      </c>
      <c r="U79" s="8">
        <f t="shared" si="53"/>
        <v>0.00015323895321124977</v>
      </c>
      <c r="V79" s="8">
        <f t="shared" si="53"/>
        <v>0.0001374997355337798</v>
      </c>
      <c r="W79" s="8">
        <f t="shared" si="53"/>
        <v>0.00012422551204241392</v>
      </c>
      <c r="X79" s="8">
        <f t="shared" si="53"/>
        <v>0.00012294045981526094</v>
      </c>
      <c r="Y79" s="8">
        <f t="shared" si="53"/>
        <v>0.00012232495095601016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53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11.5</v>
      </c>
      <c r="E5" s="19">
        <v>11.5</v>
      </c>
      <c r="F5" s="19">
        <v>11.5</v>
      </c>
      <c r="G5" s="19">
        <v>11.5</v>
      </c>
      <c r="H5" s="19">
        <v>11.5</v>
      </c>
      <c r="I5" s="19">
        <v>11.5</v>
      </c>
      <c r="J5" s="19">
        <v>11.5</v>
      </c>
      <c r="K5" s="19">
        <v>11.5</v>
      </c>
      <c r="L5" s="19">
        <v>11.5</v>
      </c>
      <c r="M5" s="19">
        <v>11.5</v>
      </c>
      <c r="N5" s="19">
        <v>11.5</v>
      </c>
      <c r="O5" s="19"/>
      <c r="P5" s="19">
        <v>11.5</v>
      </c>
      <c r="Q5" s="19">
        <v>11.5</v>
      </c>
      <c r="R5" s="19">
        <v>11.5</v>
      </c>
      <c r="S5" s="19">
        <v>11.5</v>
      </c>
      <c r="T5" s="19">
        <v>11.5</v>
      </c>
      <c r="U5" s="19">
        <v>11.5</v>
      </c>
      <c r="V5" s="19">
        <v>11.5</v>
      </c>
      <c r="W5" s="19">
        <v>11.5</v>
      </c>
      <c r="X5" s="19">
        <v>11.5</v>
      </c>
      <c r="Y5" s="19">
        <v>11.5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11.5</v>
      </c>
      <c r="E9" s="9">
        <f t="shared" si="2"/>
        <v>11.5</v>
      </c>
      <c r="F9" s="9">
        <f t="shared" si="2"/>
        <v>11.5</v>
      </c>
      <c r="G9" s="9">
        <f t="shared" si="2"/>
        <v>11.5</v>
      </c>
      <c r="H9" s="9">
        <f t="shared" si="2"/>
        <v>11.5</v>
      </c>
      <c r="I9" s="9">
        <f t="shared" si="2"/>
        <v>11.5</v>
      </c>
      <c r="J9" s="9">
        <f t="shared" si="2"/>
        <v>11.5</v>
      </c>
      <c r="K9" s="9">
        <f t="shared" si="2"/>
        <v>11.5</v>
      </c>
      <c r="L9" s="9">
        <f t="shared" si="2"/>
        <v>11.5</v>
      </c>
      <c r="M9" s="9">
        <f t="shared" si="2"/>
        <v>11.5</v>
      </c>
      <c r="N9" s="9">
        <f t="shared" si="2"/>
        <v>11.5</v>
      </c>
      <c r="O9" s="9"/>
      <c r="P9" s="9">
        <f aca="true" t="shared" si="3" ref="P9:Y9">P5+P6*P8</f>
        <v>10.789450428718146</v>
      </c>
      <c r="Q9" s="9">
        <f t="shared" si="3"/>
        <v>10.789450428718146</v>
      </c>
      <c r="R9" s="9">
        <f t="shared" si="3"/>
        <v>10.789450428718146</v>
      </c>
      <c r="S9" s="9">
        <f t="shared" si="3"/>
        <v>10.789450428718146</v>
      </c>
      <c r="T9" s="9">
        <f t="shared" si="3"/>
        <v>10.789450428718146</v>
      </c>
      <c r="U9" s="9">
        <f t="shared" si="3"/>
        <v>10.789450428718146</v>
      </c>
      <c r="V9" s="9">
        <f t="shared" si="3"/>
        <v>10.789450428718146</v>
      </c>
      <c r="W9" s="9">
        <f t="shared" si="3"/>
        <v>10.789450428718146</v>
      </c>
      <c r="X9" s="9">
        <f t="shared" si="3"/>
        <v>10.789450428718146</v>
      </c>
      <c r="Y9" s="9">
        <f t="shared" si="3"/>
        <v>10.789450428718146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13.7</v>
      </c>
      <c r="E11" s="3">
        <v>13.7</v>
      </c>
      <c r="F11" s="3">
        <v>13.7</v>
      </c>
      <c r="G11" s="3">
        <v>13.7</v>
      </c>
      <c r="H11" s="3">
        <v>13.7</v>
      </c>
      <c r="I11" s="3">
        <v>13.7</v>
      </c>
      <c r="J11" s="3">
        <v>13.7</v>
      </c>
      <c r="K11" s="3">
        <v>13.7</v>
      </c>
      <c r="L11" s="3">
        <v>13.7</v>
      </c>
      <c r="M11" s="3">
        <v>13.7</v>
      </c>
      <c r="N11" s="3">
        <v>13.7</v>
      </c>
      <c r="O11" s="3"/>
      <c r="P11" s="3">
        <v>13.7</v>
      </c>
      <c r="Q11" s="3">
        <v>13.7</v>
      </c>
      <c r="R11" s="3">
        <v>13.7</v>
      </c>
      <c r="S11" s="3">
        <v>13.7</v>
      </c>
      <c r="T11" s="3">
        <v>13.7</v>
      </c>
      <c r="U11" s="3">
        <v>13.7</v>
      </c>
      <c r="V11" s="3">
        <v>13.7</v>
      </c>
      <c r="W11" s="3">
        <v>13.7</v>
      </c>
      <c r="X11" s="3">
        <v>13.7</v>
      </c>
      <c r="Y11" s="3">
        <v>13.7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13.7</v>
      </c>
      <c r="E15" s="9">
        <f t="shared" si="6"/>
        <v>13.7</v>
      </c>
      <c r="F15" s="9">
        <f t="shared" si="6"/>
        <v>13.7</v>
      </c>
      <c r="G15" s="9">
        <f t="shared" si="6"/>
        <v>13.7</v>
      </c>
      <c r="H15" s="9">
        <f t="shared" si="6"/>
        <v>13.7</v>
      </c>
      <c r="I15" s="9">
        <f t="shared" si="6"/>
        <v>13.7</v>
      </c>
      <c r="J15" s="9">
        <f t="shared" si="6"/>
        <v>13.7</v>
      </c>
      <c r="K15" s="9">
        <f t="shared" si="6"/>
        <v>13.7</v>
      </c>
      <c r="L15" s="9">
        <f t="shared" si="6"/>
        <v>13.7</v>
      </c>
      <c r="M15" s="9">
        <f t="shared" si="6"/>
        <v>13.7</v>
      </c>
      <c r="N15" s="9">
        <f t="shared" si="6"/>
        <v>13.7</v>
      </c>
      <c r="O15" s="9"/>
      <c r="P15" s="9">
        <f aca="true" t="shared" si="7" ref="P15:Y15">P11+P12*P14</f>
        <v>13.293971673553225</v>
      </c>
      <c r="Q15" s="9">
        <f t="shared" si="7"/>
        <v>13.293971673553225</v>
      </c>
      <c r="R15" s="9">
        <f t="shared" si="7"/>
        <v>13.293971673553225</v>
      </c>
      <c r="S15" s="9">
        <f t="shared" si="7"/>
        <v>13.293971673553225</v>
      </c>
      <c r="T15" s="9">
        <f t="shared" si="7"/>
        <v>13.293971673553225</v>
      </c>
      <c r="U15" s="9">
        <f t="shared" si="7"/>
        <v>13.293971673553225</v>
      </c>
      <c r="V15" s="9">
        <f t="shared" si="7"/>
        <v>13.293971673553225</v>
      </c>
      <c r="W15" s="9">
        <f t="shared" si="7"/>
        <v>13.293971673553225</v>
      </c>
      <c r="X15" s="9">
        <f t="shared" si="7"/>
        <v>13.293971673553225</v>
      </c>
      <c r="Y15" s="9">
        <f t="shared" si="7"/>
        <v>13.293971673553225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11.8</v>
      </c>
      <c r="E17" s="3">
        <v>11.8</v>
      </c>
      <c r="F17" s="3">
        <v>11.8</v>
      </c>
      <c r="G17" s="3">
        <v>11.8</v>
      </c>
      <c r="H17" s="3">
        <v>11.8</v>
      </c>
      <c r="I17" s="3">
        <v>11.8</v>
      </c>
      <c r="J17" s="3">
        <v>11.8</v>
      </c>
      <c r="K17" s="3">
        <v>11.8</v>
      </c>
      <c r="L17" s="3">
        <v>11.8</v>
      </c>
      <c r="M17" s="3">
        <v>11.8</v>
      </c>
      <c r="N17" s="3">
        <v>11.8</v>
      </c>
      <c r="O17" s="3"/>
      <c r="P17" s="3">
        <v>11.8</v>
      </c>
      <c r="Q17" s="3">
        <v>11.8</v>
      </c>
      <c r="R17" s="3">
        <v>11.8</v>
      </c>
      <c r="S17" s="3">
        <v>11.8</v>
      </c>
      <c r="T17" s="3">
        <v>11.8</v>
      </c>
      <c r="U17" s="3">
        <v>11.8</v>
      </c>
      <c r="V17" s="3">
        <v>11.8</v>
      </c>
      <c r="W17" s="3">
        <v>11.8</v>
      </c>
      <c r="X17" s="3">
        <v>11.8</v>
      </c>
      <c r="Y17" s="3">
        <v>11.8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11.8</v>
      </c>
      <c r="E21" s="9">
        <f t="shared" si="10"/>
        <v>11.8</v>
      </c>
      <c r="F21" s="9">
        <f t="shared" si="10"/>
        <v>11.8</v>
      </c>
      <c r="G21" s="9">
        <f t="shared" si="10"/>
        <v>11.8</v>
      </c>
      <c r="H21" s="9">
        <f t="shared" si="10"/>
        <v>11.8</v>
      </c>
      <c r="I21" s="9">
        <f t="shared" si="10"/>
        <v>11.8</v>
      </c>
      <c r="J21" s="9">
        <f t="shared" si="10"/>
        <v>11.8</v>
      </c>
      <c r="K21" s="9">
        <f t="shared" si="10"/>
        <v>11.8</v>
      </c>
      <c r="L21" s="9">
        <f t="shared" si="10"/>
        <v>11.8</v>
      </c>
      <c r="M21" s="9">
        <f t="shared" si="10"/>
        <v>11.8</v>
      </c>
      <c r="N21" s="9">
        <f t="shared" si="10"/>
        <v>11.8</v>
      </c>
      <c r="O21" s="9"/>
      <c r="P21" s="9">
        <f aca="true" t="shared" si="11" ref="P21:Y21">P17+P18*P20</f>
        <v>11.292464591941533</v>
      </c>
      <c r="Q21" s="9">
        <f t="shared" si="11"/>
        <v>11.292464591941533</v>
      </c>
      <c r="R21" s="9">
        <f t="shared" si="11"/>
        <v>11.292464591941533</v>
      </c>
      <c r="S21" s="9">
        <f t="shared" si="11"/>
        <v>11.292464591941533</v>
      </c>
      <c r="T21" s="9">
        <f t="shared" si="11"/>
        <v>11.292464591941533</v>
      </c>
      <c r="U21" s="9">
        <f t="shared" si="11"/>
        <v>11.292464591941533</v>
      </c>
      <c r="V21" s="9">
        <f t="shared" si="11"/>
        <v>11.292464591941533</v>
      </c>
      <c r="W21" s="9">
        <f t="shared" si="11"/>
        <v>11.292464591941533</v>
      </c>
      <c r="X21" s="9">
        <f t="shared" si="11"/>
        <v>11.292464591941533</v>
      </c>
      <c r="Y21" s="9">
        <f t="shared" si="11"/>
        <v>11.292464591941533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1.216185878784546E-14</v>
      </c>
      <c r="E39" s="6">
        <f t="shared" si="16"/>
        <v>3.1260789285350888E-15</v>
      </c>
      <c r="F39" s="6">
        <f t="shared" si="16"/>
        <v>2.2130943103634427E-15</v>
      </c>
      <c r="G39" s="6">
        <f t="shared" si="16"/>
        <v>1.7988705186577606E-15</v>
      </c>
      <c r="H39" s="6">
        <f t="shared" si="16"/>
        <v>1.4125371200141853E-15</v>
      </c>
      <c r="I39" s="6">
        <f t="shared" si="16"/>
        <v>1.1614481483321034E-15</v>
      </c>
      <c r="J39" s="6">
        <f t="shared" si="16"/>
        <v>9.99999499000536E-16</v>
      </c>
      <c r="K39" s="6">
        <f t="shared" si="16"/>
        <v>8.317631877045248E-16</v>
      </c>
      <c r="L39" s="6">
        <f t="shared" si="16"/>
        <v>7.673608742460456E-16</v>
      </c>
      <c r="M39" s="6">
        <f t="shared" si="16"/>
        <v>7.161427643962225E-16</v>
      </c>
      <c r="N39" s="6">
        <f t="shared" si="16"/>
        <v>6.91830305448336E-16</v>
      </c>
      <c r="O39" s="6"/>
      <c r="P39" s="6">
        <f aca="true" t="shared" si="17" ref="P39:Y39">P40*P41/P43</f>
        <v>5.566081072820285E-14</v>
      </c>
      <c r="Q39" s="6">
        <f t="shared" si="17"/>
        <v>1.2898805982202461E-14</v>
      </c>
      <c r="R39" s="6">
        <f t="shared" si="17"/>
        <v>9.452561092909229E-15</v>
      </c>
      <c r="S39" s="6">
        <f t="shared" si="17"/>
        <v>7.772298570928474E-15</v>
      </c>
      <c r="T39" s="6">
        <f t="shared" si="17"/>
        <v>6.173755708460842E-15</v>
      </c>
      <c r="U39" s="6">
        <f t="shared" si="17"/>
        <v>5.1945675383082E-15</v>
      </c>
      <c r="V39" s="6">
        <f t="shared" si="17"/>
        <v>4.472489747641587E-15</v>
      </c>
      <c r="W39" s="6">
        <f t="shared" si="17"/>
        <v>3.720054193219336E-15</v>
      </c>
      <c r="X39" s="6">
        <f t="shared" si="17"/>
        <v>3.635375275808576E-15</v>
      </c>
      <c r="Y39" s="6">
        <f t="shared" si="17"/>
        <v>3.593761407264895E-15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3.162277660168367E-12</v>
      </c>
      <c r="E40" s="15">
        <f t="shared" si="18"/>
        <v>3.162277660168367E-12</v>
      </c>
      <c r="F40" s="15">
        <f t="shared" si="18"/>
        <v>3.162277660168367E-12</v>
      </c>
      <c r="G40" s="15">
        <f t="shared" si="18"/>
        <v>3.162277660168367E-12</v>
      </c>
      <c r="H40" s="15">
        <f t="shared" si="18"/>
        <v>3.162277660168367E-12</v>
      </c>
      <c r="I40" s="15">
        <f t="shared" si="18"/>
        <v>3.162277660168367E-12</v>
      </c>
      <c r="J40" s="15">
        <f t="shared" si="18"/>
        <v>3.162277660168367E-12</v>
      </c>
      <c r="K40" s="15">
        <f t="shared" si="18"/>
        <v>3.162277660168367E-12</v>
      </c>
      <c r="L40" s="15">
        <f t="shared" si="18"/>
        <v>3.162277660168367E-12</v>
      </c>
      <c r="M40" s="15">
        <f t="shared" si="18"/>
        <v>3.162277660168367E-12</v>
      </c>
      <c r="N40" s="15">
        <f t="shared" si="18"/>
        <v>3.162277660168367E-12</v>
      </c>
      <c r="O40" s="15"/>
      <c r="P40" s="15">
        <f aca="true" t="shared" si="19" ref="P40:Y40">10^-P9</f>
        <v>1.6238636911077637E-11</v>
      </c>
      <c r="Q40" s="15">
        <f t="shared" si="19"/>
        <v>1.6238636911077637E-11</v>
      </c>
      <c r="R40" s="15">
        <f t="shared" si="19"/>
        <v>1.6238636911077637E-11</v>
      </c>
      <c r="S40" s="15">
        <f t="shared" si="19"/>
        <v>1.6238636911077637E-11</v>
      </c>
      <c r="T40" s="15">
        <f t="shared" si="19"/>
        <v>1.6238636911077637E-11</v>
      </c>
      <c r="U40" s="15">
        <f t="shared" si="19"/>
        <v>1.6238636911077637E-11</v>
      </c>
      <c r="V40" s="15">
        <f t="shared" si="19"/>
        <v>1.6238636911077637E-11</v>
      </c>
      <c r="W40" s="15">
        <f t="shared" si="19"/>
        <v>1.6238636911077637E-11</v>
      </c>
      <c r="X40" s="15">
        <f t="shared" si="19"/>
        <v>1.6238636911077637E-11</v>
      </c>
      <c r="Y40" s="15">
        <f t="shared" si="19"/>
        <v>1.6238636911077637E-11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0.003845917820453532</v>
      </c>
      <c r="E41" s="7">
        <f t="shared" si="20"/>
        <v>0.0009885530946569384</v>
      </c>
      <c r="F41" s="7">
        <f t="shared" si="20"/>
        <v>0.0006998419960022735</v>
      </c>
      <c r="G41" s="7">
        <f t="shared" si="20"/>
        <v>0.0005688529308438409</v>
      </c>
      <c r="H41" s="7">
        <f t="shared" si="20"/>
        <v>0.0004466835921509627</v>
      </c>
      <c r="I41" s="7">
        <f t="shared" si="20"/>
        <v>0.00036728230049808434</v>
      </c>
      <c r="J41" s="7">
        <f t="shared" si="20"/>
        <v>0.00031622776601683794</v>
      </c>
      <c r="K41" s="7">
        <f t="shared" si="20"/>
        <v>0.00026302679918953787</v>
      </c>
      <c r="L41" s="7">
        <f t="shared" si="20"/>
        <v>0.0002426610095082413</v>
      </c>
      <c r="M41" s="7">
        <f t="shared" si="20"/>
        <v>0.0002264644307593058</v>
      </c>
      <c r="N41" s="7">
        <f t="shared" si="20"/>
        <v>0.00021877616239495513</v>
      </c>
      <c r="O41" s="7"/>
      <c r="P41" s="7">
        <f aca="true" t="shared" si="21" ref="P41:Y41">(10^-P35)^P42</f>
        <v>0.003427677865464502</v>
      </c>
      <c r="Q41" s="7">
        <f t="shared" si="21"/>
        <v>0.0007943282347242811</v>
      </c>
      <c r="R41" s="7">
        <f t="shared" si="21"/>
        <v>0.0005821032177708713</v>
      </c>
      <c r="S41" s="7">
        <f t="shared" si="21"/>
        <v>0.0004786300923226382</v>
      </c>
      <c r="T41" s="7">
        <f t="shared" si="21"/>
        <v>0.00038018939632056113</v>
      </c>
      <c r="U41" s="7">
        <f t="shared" si="21"/>
        <v>0.0003198895109691397</v>
      </c>
      <c r="V41" s="7">
        <f t="shared" si="21"/>
        <v>0.00027542287033381624</v>
      </c>
      <c r="W41" s="7">
        <f t="shared" si="21"/>
        <v>0.00022908676527677715</v>
      </c>
      <c r="X41" s="7">
        <f t="shared" si="21"/>
        <v>0.0002238721138568338</v>
      </c>
      <c r="Y41" s="7">
        <f t="shared" si="21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  <c r="M42" s="3">
        <v>0.5</v>
      </c>
      <c r="N42" s="3">
        <v>0.5</v>
      </c>
      <c r="O42" s="3"/>
      <c r="P42" s="3">
        <v>0.5</v>
      </c>
      <c r="Q42" s="3">
        <v>0.5</v>
      </c>
      <c r="R42" s="3">
        <v>0.5</v>
      </c>
      <c r="S42" s="3">
        <v>0.5</v>
      </c>
      <c r="T42" s="3">
        <v>0.5</v>
      </c>
      <c r="U42" s="3">
        <v>0.5</v>
      </c>
      <c r="V42" s="3">
        <v>0.5</v>
      </c>
      <c r="W42" s="3">
        <v>0.5</v>
      </c>
      <c r="X42" s="3">
        <v>0.5</v>
      </c>
      <c r="Y42" s="3">
        <v>0.5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1.0000001001999925</v>
      </c>
      <c r="E43">
        <f t="shared" si="22"/>
        <v>1.0000001402999932</v>
      </c>
      <c r="F43">
        <f t="shared" si="22"/>
        <v>1.0000001803999876</v>
      </c>
      <c r="G43">
        <f t="shared" si="22"/>
        <v>1.0000002203999756</v>
      </c>
      <c r="H43">
        <f t="shared" si="22"/>
        <v>1.000000300599932</v>
      </c>
      <c r="I43">
        <f t="shared" si="22"/>
        <v>1.0000004007998415</v>
      </c>
      <c r="J43">
        <f t="shared" si="22"/>
        <v>1.000000500999711</v>
      </c>
      <c r="K43">
        <f t="shared" si="22"/>
        <v>1.0000007013993293</v>
      </c>
      <c r="L43">
        <f t="shared" si="22"/>
        <v>1.0000008015990782</v>
      </c>
      <c r="M43">
        <f t="shared" si="22"/>
        <v>1.000000901798787</v>
      </c>
      <c r="N43">
        <f t="shared" si="22"/>
        <v>1.000000961898593</v>
      </c>
      <c r="P43">
        <f aca="true" t="shared" si="23" ref="P43:Y43">(1+P45/P46)^P47*(1+P48/P49)^P50</f>
        <v>1.0000001001999925</v>
      </c>
      <c r="Q43">
        <f t="shared" si="23"/>
        <v>1.0000001402999932</v>
      </c>
      <c r="R43">
        <f t="shared" si="23"/>
        <v>1.0000001803999876</v>
      </c>
      <c r="S43">
        <f t="shared" si="23"/>
        <v>1.0000002203999756</v>
      </c>
      <c r="T43">
        <f t="shared" si="23"/>
        <v>1.000000300599932</v>
      </c>
      <c r="U43">
        <f t="shared" si="23"/>
        <v>1.0000004007998415</v>
      </c>
      <c r="V43">
        <f t="shared" si="23"/>
        <v>1.000000500999711</v>
      </c>
      <c r="W43">
        <f t="shared" si="23"/>
        <v>1.0000007013993293</v>
      </c>
      <c r="X43">
        <f t="shared" si="23"/>
        <v>1.0000007414992336</v>
      </c>
      <c r="Y43">
        <f t="shared" si="23"/>
        <v>1.0000007614991835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1.995261347268246E-14</v>
      </c>
      <c r="E53" s="6">
        <f t="shared" si="26"/>
        <v>1.995261347268246E-14</v>
      </c>
      <c r="F53" s="6">
        <f t="shared" si="26"/>
        <v>1.995261347268246E-14</v>
      </c>
      <c r="G53" s="6">
        <f t="shared" si="26"/>
        <v>1.995261347268246E-14</v>
      </c>
      <c r="H53" s="6">
        <f t="shared" si="26"/>
        <v>1.995261347268246E-14</v>
      </c>
      <c r="I53" s="6">
        <f t="shared" si="26"/>
        <v>1.995261347268246E-14</v>
      </c>
      <c r="J53" s="6">
        <f t="shared" si="26"/>
        <v>1.995261347268246E-14</v>
      </c>
      <c r="K53" s="6">
        <f t="shared" si="26"/>
        <v>1.995261347268246E-14</v>
      </c>
      <c r="L53" s="6">
        <f t="shared" si="26"/>
        <v>1.995261347268246E-14</v>
      </c>
      <c r="M53" s="6">
        <f t="shared" si="26"/>
        <v>1.995261347268246E-14</v>
      </c>
      <c r="N53" s="6">
        <f t="shared" si="26"/>
        <v>1.995261347268246E-14</v>
      </c>
      <c r="O53" s="6"/>
      <c r="P53" s="6">
        <f aca="true" t="shared" si="27" ref="P53:Y53">P54/P57</f>
        <v>1.995261347268246E-14</v>
      </c>
      <c r="Q53" s="6">
        <f t="shared" si="27"/>
        <v>1.995261347268246E-14</v>
      </c>
      <c r="R53" s="6">
        <f t="shared" si="27"/>
        <v>1.995261347268246E-14</v>
      </c>
      <c r="S53" s="6">
        <f t="shared" si="27"/>
        <v>1.995261347268246E-14</v>
      </c>
      <c r="T53" s="6">
        <f t="shared" si="27"/>
        <v>1.995261347268246E-14</v>
      </c>
      <c r="U53" s="6">
        <f t="shared" si="27"/>
        <v>1.995261347268246E-14</v>
      </c>
      <c r="V53" s="6">
        <f t="shared" si="27"/>
        <v>1.995261347268246E-14</v>
      </c>
      <c r="W53" s="6">
        <f t="shared" si="27"/>
        <v>1.995261347268246E-14</v>
      </c>
      <c r="X53" s="6">
        <f t="shared" si="27"/>
        <v>1.995261347268246E-14</v>
      </c>
      <c r="Y53" s="6">
        <f t="shared" si="27"/>
        <v>1.995261347268246E-14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1.9952623149688784E-14</v>
      </c>
      <c r="E54">
        <f t="shared" si="28"/>
        <v>1.9952623149688784E-14</v>
      </c>
      <c r="F54">
        <f t="shared" si="28"/>
        <v>1.9952623149688784E-14</v>
      </c>
      <c r="G54">
        <f t="shared" si="28"/>
        <v>1.9952623149688784E-14</v>
      </c>
      <c r="H54">
        <f t="shared" si="28"/>
        <v>1.9952623149688784E-14</v>
      </c>
      <c r="I54">
        <f t="shared" si="28"/>
        <v>1.9952623149688784E-14</v>
      </c>
      <c r="J54">
        <f t="shared" si="28"/>
        <v>1.9952623149688784E-14</v>
      </c>
      <c r="K54">
        <f t="shared" si="28"/>
        <v>1.9952623149688784E-14</v>
      </c>
      <c r="L54">
        <f t="shared" si="28"/>
        <v>1.9952623149688784E-14</v>
      </c>
      <c r="M54">
        <f t="shared" si="28"/>
        <v>1.9952623149688784E-14</v>
      </c>
      <c r="N54">
        <f t="shared" si="28"/>
        <v>1.9952623149688784E-14</v>
      </c>
      <c r="P54">
        <f aca="true" t="shared" si="29" ref="P54:Y54">10^-P11</f>
        <v>1.9952623149688784E-14</v>
      </c>
      <c r="Q54">
        <f t="shared" si="29"/>
        <v>1.9952623149688784E-14</v>
      </c>
      <c r="R54">
        <f t="shared" si="29"/>
        <v>1.9952623149688784E-14</v>
      </c>
      <c r="S54">
        <f t="shared" si="29"/>
        <v>1.9952623149688784E-14</v>
      </c>
      <c r="T54">
        <f t="shared" si="29"/>
        <v>1.9952623149688784E-14</v>
      </c>
      <c r="U54">
        <f t="shared" si="29"/>
        <v>1.9952623149688784E-14</v>
      </c>
      <c r="V54">
        <f t="shared" si="29"/>
        <v>1.9952623149688784E-14</v>
      </c>
      <c r="W54">
        <f t="shared" si="29"/>
        <v>1.9952623149688784E-14</v>
      </c>
      <c r="X54">
        <f t="shared" si="29"/>
        <v>1.9952623149688784E-14</v>
      </c>
      <c r="Y54">
        <f t="shared" si="29"/>
        <v>1.9952623149688784E-14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1.0000004849994382</v>
      </c>
      <c r="E57">
        <f t="shared" si="30"/>
        <v>1.0000004849994382</v>
      </c>
      <c r="F57">
        <f t="shared" si="30"/>
        <v>1.0000004849994382</v>
      </c>
      <c r="G57">
        <f t="shared" si="30"/>
        <v>1.0000004849994382</v>
      </c>
      <c r="H57">
        <f t="shared" si="30"/>
        <v>1.0000004849994382</v>
      </c>
      <c r="I57">
        <f t="shared" si="30"/>
        <v>1.0000004849994382</v>
      </c>
      <c r="J57">
        <f t="shared" si="30"/>
        <v>1.0000004849994382</v>
      </c>
      <c r="K57">
        <f t="shared" si="30"/>
        <v>1.0000004849994382</v>
      </c>
      <c r="L57">
        <f t="shared" si="30"/>
        <v>1.0000004849994382</v>
      </c>
      <c r="M57">
        <f t="shared" si="30"/>
        <v>1.0000004849994382</v>
      </c>
      <c r="N57">
        <f t="shared" si="30"/>
        <v>1.0000004849994382</v>
      </c>
      <c r="P57">
        <f aca="true" t="shared" si="31" ref="P57:Y57">(1+P59/P60)^P61*(1+P62/P63)^P64</f>
        <v>1.0000004849994382</v>
      </c>
      <c r="Q57">
        <f t="shared" si="31"/>
        <v>1.0000004849994382</v>
      </c>
      <c r="R57">
        <f t="shared" si="31"/>
        <v>1.0000004849994382</v>
      </c>
      <c r="S57">
        <f t="shared" si="31"/>
        <v>1.0000004849994382</v>
      </c>
      <c r="T57">
        <f t="shared" si="31"/>
        <v>1.0000004849994382</v>
      </c>
      <c r="U57">
        <f t="shared" si="31"/>
        <v>1.0000004849994382</v>
      </c>
      <c r="V57">
        <f t="shared" si="31"/>
        <v>1.0000004849994382</v>
      </c>
      <c r="W57">
        <f t="shared" si="31"/>
        <v>1.0000004849994382</v>
      </c>
      <c r="X57">
        <f t="shared" si="31"/>
        <v>1.0000004849994382</v>
      </c>
      <c r="Y57">
        <f t="shared" si="31"/>
        <v>1.0000004849994382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0.15</v>
      </c>
      <c r="E61" s="3">
        <v>0.15</v>
      </c>
      <c r="F61" s="3">
        <v>0.15</v>
      </c>
      <c r="G61" s="3">
        <v>0.15</v>
      </c>
      <c r="H61" s="3">
        <v>0.15</v>
      </c>
      <c r="I61" s="3">
        <v>0.15</v>
      </c>
      <c r="J61" s="3">
        <v>0.15</v>
      </c>
      <c r="K61" s="3">
        <v>0.15</v>
      </c>
      <c r="L61" s="3">
        <v>0.15</v>
      </c>
      <c r="M61" s="3">
        <v>0.15</v>
      </c>
      <c r="N61" s="3">
        <v>0.15</v>
      </c>
      <c r="O61" s="3"/>
      <c r="P61" s="3">
        <v>0.15</v>
      </c>
      <c r="Q61" s="3">
        <v>0.15</v>
      </c>
      <c r="R61" s="3">
        <v>0.15</v>
      </c>
      <c r="S61" s="3">
        <v>0.15</v>
      </c>
      <c r="T61" s="3">
        <v>0.15</v>
      </c>
      <c r="U61" s="3">
        <v>0.15</v>
      </c>
      <c r="V61" s="3">
        <v>0.15</v>
      </c>
      <c r="W61" s="3">
        <v>0.15</v>
      </c>
      <c r="X61" s="3">
        <v>0.15</v>
      </c>
      <c r="Y61" s="3">
        <v>0.15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>
        <v>4</v>
      </c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0.14</v>
      </c>
      <c r="E64" s="3">
        <v>0.14</v>
      </c>
      <c r="F64" s="3">
        <v>0.14</v>
      </c>
      <c r="G64" s="3">
        <v>0.14</v>
      </c>
      <c r="H64" s="3">
        <v>0.14</v>
      </c>
      <c r="I64" s="3">
        <v>0.14</v>
      </c>
      <c r="J64" s="3">
        <v>0.14</v>
      </c>
      <c r="K64" s="3">
        <v>0.14</v>
      </c>
      <c r="L64" s="3">
        <v>0.14</v>
      </c>
      <c r="M64" s="3">
        <v>0.14</v>
      </c>
      <c r="N64" s="3">
        <v>0.14</v>
      </c>
      <c r="O64" s="3"/>
      <c r="P64" s="3">
        <v>0.14</v>
      </c>
      <c r="Q64" s="3">
        <v>0.14</v>
      </c>
      <c r="R64" s="3">
        <v>0.14</v>
      </c>
      <c r="S64" s="3">
        <v>0.14</v>
      </c>
      <c r="T64" s="3">
        <v>0.14</v>
      </c>
      <c r="U64" s="3">
        <v>0.14</v>
      </c>
      <c r="V64" s="3">
        <v>0.14</v>
      </c>
      <c r="W64" s="3">
        <v>0.14</v>
      </c>
      <c r="X64" s="3">
        <v>0.14</v>
      </c>
      <c r="Y64" s="3">
        <v>0.14</v>
      </c>
    </row>
    <row r="66" spans="3:28" ht="12.75">
      <c r="C66" s="3" t="s">
        <v>7</v>
      </c>
      <c r="D66" s="6">
        <f aca="true" t="shared" si="36" ref="D66:N66">D67*D68/D70</f>
        <v>2.8119008303989278E-15</v>
      </c>
      <c r="E66" s="6">
        <f t="shared" si="36"/>
        <v>6.3533093185174046E-15</v>
      </c>
      <c r="F66" s="6">
        <f t="shared" si="36"/>
        <v>7.816278045883264E-15</v>
      </c>
      <c r="G66" s="6">
        <f t="shared" si="36"/>
        <v>8.851156098308307E-15</v>
      </c>
      <c r="H66" s="6">
        <f t="shared" si="36"/>
        <v>1.0232929922807492E-14</v>
      </c>
      <c r="I66" s="6">
        <f t="shared" si="36"/>
        <v>1.1508003889444296E-14</v>
      </c>
      <c r="J66" s="6">
        <f t="shared" si="36"/>
        <v>1.2589254117941613E-14</v>
      </c>
      <c r="K66" s="6">
        <f t="shared" si="36"/>
        <v>1.4060475241299084E-14</v>
      </c>
      <c r="L66" s="6">
        <f t="shared" si="36"/>
        <v>1.4757065332758878E-14</v>
      </c>
      <c r="M66" s="6">
        <f t="shared" si="36"/>
        <v>1.538154640303027E-14</v>
      </c>
      <c r="N66" s="6">
        <f t="shared" si="36"/>
        <v>1.570362804333546E-14</v>
      </c>
      <c r="O66" s="6"/>
      <c r="P66" s="6">
        <f aca="true" t="shared" si="37" ref="P66:Y66">P67*P68/P70</f>
        <v>3.0130060241861065E-15</v>
      </c>
      <c r="Q66" s="6">
        <f t="shared" si="37"/>
        <v>7.24435960074987E-15</v>
      </c>
      <c r="R66" s="6">
        <f t="shared" si="37"/>
        <v>8.729713683881072E-15</v>
      </c>
      <c r="S66" s="6">
        <f t="shared" si="37"/>
        <v>9.817479430199803E-15</v>
      </c>
      <c r="T66" s="6">
        <f t="shared" si="37"/>
        <v>1.1271974561755051E-14</v>
      </c>
      <c r="U66" s="6">
        <f t="shared" si="37"/>
        <v>1.250259030217715E-14</v>
      </c>
      <c r="V66" s="6">
        <f t="shared" si="37"/>
        <v>1.3677288255958431E-14</v>
      </c>
      <c r="W66" s="6">
        <f t="shared" si="37"/>
        <v>1.5275660582380657E-14</v>
      </c>
      <c r="X66" s="6">
        <f t="shared" si="37"/>
        <v>1.548816618912474E-14</v>
      </c>
      <c r="Y66" s="6">
        <f t="shared" si="37"/>
        <v>1.559552502826947E-14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1.5848931924611065E-12</v>
      </c>
      <c r="E67">
        <f t="shared" si="38"/>
        <v>1.5848931924611065E-12</v>
      </c>
      <c r="F67">
        <f t="shared" si="38"/>
        <v>1.5848931924611065E-12</v>
      </c>
      <c r="G67">
        <f t="shared" si="38"/>
        <v>1.5848931924611065E-12</v>
      </c>
      <c r="H67">
        <f t="shared" si="38"/>
        <v>1.5848931924611065E-12</v>
      </c>
      <c r="I67">
        <f t="shared" si="38"/>
        <v>1.5848931924611065E-12</v>
      </c>
      <c r="J67">
        <f t="shared" si="38"/>
        <v>1.5848931924611065E-12</v>
      </c>
      <c r="K67">
        <f t="shared" si="38"/>
        <v>1.5848931924611065E-12</v>
      </c>
      <c r="L67">
        <f t="shared" si="38"/>
        <v>1.5848931924611065E-12</v>
      </c>
      <c r="M67">
        <f t="shared" si="38"/>
        <v>1.5848931924611065E-12</v>
      </c>
      <c r="N67">
        <f t="shared" si="38"/>
        <v>1.5848931924611065E-12</v>
      </c>
      <c r="P67">
        <f aca="true" t="shared" si="39" ref="P67:Y67">10^-P17</f>
        <v>1.5848931924611065E-12</v>
      </c>
      <c r="Q67">
        <f t="shared" si="39"/>
        <v>1.5848931924611065E-12</v>
      </c>
      <c r="R67">
        <f t="shared" si="39"/>
        <v>1.5848931924611065E-12</v>
      </c>
      <c r="S67">
        <f t="shared" si="39"/>
        <v>1.5848931924611065E-12</v>
      </c>
      <c r="T67">
        <f t="shared" si="39"/>
        <v>1.5848931924611065E-12</v>
      </c>
      <c r="U67">
        <f t="shared" si="39"/>
        <v>1.5848931924611065E-12</v>
      </c>
      <c r="V67">
        <f t="shared" si="39"/>
        <v>1.5848931924611065E-12</v>
      </c>
      <c r="W67">
        <f t="shared" si="39"/>
        <v>1.5848931924611065E-12</v>
      </c>
      <c r="X67">
        <f t="shared" si="39"/>
        <v>1.5848931924611065E-12</v>
      </c>
      <c r="Y67">
        <f t="shared" si="39"/>
        <v>1.5848931924611065E-12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>D35</f>
        <v>4.83</v>
      </c>
      <c r="E77">
        <f aca="true" t="shared" si="48" ref="E77:Y77">E35</f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t="shared" si="48"/>
        <v>4.93</v>
      </c>
      <c r="Q77">
        <f t="shared" si="48"/>
        <v>6.2</v>
      </c>
      <c r="R77">
        <f t="shared" si="48"/>
        <v>6.47</v>
      </c>
      <c r="S77">
        <f t="shared" si="48"/>
        <v>6.64</v>
      </c>
      <c r="T77">
        <f t="shared" si="48"/>
        <v>6.84</v>
      </c>
      <c r="U77">
        <f t="shared" si="48"/>
        <v>6.99</v>
      </c>
      <c r="V77">
        <f t="shared" si="48"/>
        <v>7.12</v>
      </c>
      <c r="W77">
        <f t="shared" si="48"/>
        <v>7.28</v>
      </c>
      <c r="X77">
        <f t="shared" si="48"/>
        <v>7.3</v>
      </c>
      <c r="Y77">
        <f t="shared" si="48"/>
        <v>7.31</v>
      </c>
    </row>
    <row r="78" spans="1:28" ht="12.75">
      <c r="A78" s="6" t="s">
        <v>40</v>
      </c>
      <c r="C78" t="s">
        <v>41</v>
      </c>
      <c r="D78" s="8">
        <f aca="true" t="shared" si="49" ref="D78:N78">SUM(D39,D53,D66,D72)</f>
        <v>4.123594653572878E-14</v>
      </c>
      <c r="E78" s="8">
        <f t="shared" si="49"/>
        <v>3.5741575164536886E-14</v>
      </c>
      <c r="F78" s="8">
        <f t="shared" si="49"/>
        <v>3.62915592737311E-14</v>
      </c>
      <c r="G78" s="8">
        <f t="shared" si="49"/>
        <v>3.6912213534450464E-14</v>
      </c>
      <c r="H78" s="8">
        <f t="shared" si="49"/>
        <v>3.790765396030607E-14</v>
      </c>
      <c r="I78" s="8">
        <f t="shared" si="49"/>
        <v>3.8931638955260795E-14</v>
      </c>
      <c r="J78" s="8">
        <f t="shared" si="49"/>
        <v>3.9851440534426544E-14</v>
      </c>
      <c r="K78" s="8">
        <f t="shared" si="49"/>
        <v>4.1154425346488004E-14</v>
      </c>
      <c r="L78" s="8">
        <f t="shared" si="49"/>
        <v>4.178661312448932E-14</v>
      </c>
      <c r="M78" s="8">
        <f t="shared" si="49"/>
        <v>4.235987608491089E-14</v>
      </c>
      <c r="N78" s="8">
        <f t="shared" si="49"/>
        <v>4.2657645266268197E-14</v>
      </c>
      <c r="O78" s="8"/>
      <c r="P78" s="8">
        <f aca="true" t="shared" si="50" ref="P78:Y78">SUM(P39,P53,P66,P72)</f>
        <v>8.493600366987335E-14</v>
      </c>
      <c r="Q78" s="8">
        <f t="shared" si="50"/>
        <v>4.640535250043673E-14</v>
      </c>
      <c r="R78" s="8">
        <f t="shared" si="50"/>
        <v>4.444446169427469E-14</v>
      </c>
      <c r="S78" s="8">
        <f t="shared" si="50"/>
        <v>4.3851964918612675E-14</v>
      </c>
      <c r="T78" s="8">
        <f t="shared" si="50"/>
        <v>4.370791718770029E-14</v>
      </c>
      <c r="U78" s="8">
        <f t="shared" si="50"/>
        <v>4.3959344757969744E-14</v>
      </c>
      <c r="V78" s="8">
        <f t="shared" si="50"/>
        <v>4.4411964921084415E-14</v>
      </c>
      <c r="W78" s="8">
        <f t="shared" si="50"/>
        <v>4.525790169308439E-14</v>
      </c>
      <c r="X78" s="8">
        <f t="shared" si="50"/>
        <v>4.538572838241771E-14</v>
      </c>
      <c r="Y78" s="8">
        <f t="shared" si="50"/>
        <v>4.545147335301876E-14</v>
      </c>
      <c r="Z78" s="8"/>
      <c r="AA78" s="8"/>
      <c r="AB78" s="8"/>
    </row>
    <row r="79" spans="3:28" ht="12.75">
      <c r="C79" t="s">
        <v>42</v>
      </c>
      <c r="D79" s="8">
        <f aca="true" t="shared" si="51" ref="D79:N79">D78*10^9</f>
        <v>4.1235946535728785E-05</v>
      </c>
      <c r="E79" s="8">
        <f t="shared" si="51"/>
        <v>3.5741575164536884E-05</v>
      </c>
      <c r="F79" s="8">
        <f t="shared" si="51"/>
        <v>3.6291559273731095E-05</v>
      </c>
      <c r="G79" s="8">
        <f t="shared" si="51"/>
        <v>3.6912213534450465E-05</v>
      </c>
      <c r="H79" s="8">
        <f t="shared" si="51"/>
        <v>3.790765396030607E-05</v>
      </c>
      <c r="I79" s="8">
        <f t="shared" si="51"/>
        <v>3.8931638955260796E-05</v>
      </c>
      <c r="J79" s="8">
        <f t="shared" si="51"/>
        <v>3.9851440534426546E-05</v>
      </c>
      <c r="K79" s="8">
        <f t="shared" si="51"/>
        <v>4.1154425346488004E-05</v>
      </c>
      <c r="L79" s="8">
        <f t="shared" si="51"/>
        <v>4.178661312448932E-05</v>
      </c>
      <c r="M79" s="8">
        <f t="shared" si="51"/>
        <v>4.2359876084910894E-05</v>
      </c>
      <c r="N79" s="8">
        <f t="shared" si="51"/>
        <v>4.2657645266268195E-05</v>
      </c>
      <c r="O79" s="8"/>
      <c r="P79" s="8">
        <f aca="true" t="shared" si="52" ref="P79:Y79">P78*10^9</f>
        <v>8.493600366987335E-05</v>
      </c>
      <c r="Q79" s="8">
        <f t="shared" si="52"/>
        <v>4.6405352500436725E-05</v>
      </c>
      <c r="R79" s="8">
        <f t="shared" si="52"/>
        <v>4.444446169427469E-05</v>
      </c>
      <c r="S79" s="8">
        <f t="shared" si="52"/>
        <v>4.3851964918612674E-05</v>
      </c>
      <c r="T79" s="8">
        <f t="shared" si="52"/>
        <v>4.370791718770029E-05</v>
      </c>
      <c r="U79" s="8">
        <f t="shared" si="52"/>
        <v>4.395934475796974E-05</v>
      </c>
      <c r="V79" s="8">
        <f t="shared" si="52"/>
        <v>4.441196492108441E-05</v>
      </c>
      <c r="W79" s="8">
        <f t="shared" si="52"/>
        <v>4.5257901693084386E-05</v>
      </c>
      <c r="X79" s="8">
        <f t="shared" si="52"/>
        <v>4.5385728382417715E-05</v>
      </c>
      <c r="Y79" s="8">
        <f t="shared" si="52"/>
        <v>4.5451473353018765E-05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3" ref="D82:I82">10^-12</f>
        <v>1E-12</v>
      </c>
      <c r="E82">
        <f t="shared" si="53"/>
        <v>1E-12</v>
      </c>
      <c r="F82">
        <f t="shared" si="53"/>
        <v>1E-12</v>
      </c>
      <c r="G82">
        <f t="shared" si="53"/>
        <v>1E-12</v>
      </c>
      <c r="H82">
        <f t="shared" si="53"/>
        <v>1E-12</v>
      </c>
      <c r="I82">
        <f t="shared" si="53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31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>
        <f aca="true" t="shared" si="0" ref="D5:Y5">11.7</f>
        <v>11.7</v>
      </c>
      <c r="E5">
        <f t="shared" si="0"/>
        <v>11.7</v>
      </c>
      <c r="F5">
        <f t="shared" si="0"/>
        <v>11.7</v>
      </c>
      <c r="G5">
        <f t="shared" si="0"/>
        <v>11.7</v>
      </c>
      <c r="H5">
        <f t="shared" si="0"/>
        <v>11.7</v>
      </c>
      <c r="I5">
        <f t="shared" si="0"/>
        <v>11.7</v>
      </c>
      <c r="J5">
        <f t="shared" si="0"/>
        <v>11.7</v>
      </c>
      <c r="K5">
        <f t="shared" si="0"/>
        <v>11.7</v>
      </c>
      <c r="L5">
        <f t="shared" si="0"/>
        <v>11.7</v>
      </c>
      <c r="M5">
        <f t="shared" si="0"/>
        <v>11.7</v>
      </c>
      <c r="N5">
        <f t="shared" si="0"/>
        <v>11.7</v>
      </c>
      <c r="P5">
        <f t="shared" si="0"/>
        <v>11.7</v>
      </c>
      <c r="Q5">
        <f t="shared" si="0"/>
        <v>11.7</v>
      </c>
      <c r="R5">
        <f t="shared" si="0"/>
        <v>11.7</v>
      </c>
      <c r="S5">
        <f t="shared" si="0"/>
        <v>11.7</v>
      </c>
      <c r="T5">
        <f t="shared" si="0"/>
        <v>11.7</v>
      </c>
      <c r="U5">
        <f t="shared" si="0"/>
        <v>11.7</v>
      </c>
      <c r="V5">
        <f t="shared" si="0"/>
        <v>11.7</v>
      </c>
      <c r="W5">
        <f t="shared" si="0"/>
        <v>11.7</v>
      </c>
      <c r="X5">
        <f t="shared" si="0"/>
        <v>11.7</v>
      </c>
      <c r="Y5">
        <f t="shared" si="0"/>
        <v>11.7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1" ref="D8:I8">1/D7-1/281</f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>1/J7-1/281</f>
        <v>0</v>
      </c>
      <c r="K8">
        <f>1/K7-1/281</f>
        <v>0</v>
      </c>
      <c r="L8">
        <f>1/L7-1/281</f>
        <v>0</v>
      </c>
      <c r="M8">
        <f>1/M7-1/281</f>
        <v>0</v>
      </c>
      <c r="N8">
        <f>1/N7-1/281</f>
        <v>0</v>
      </c>
      <c r="P8">
        <f aca="true" t="shared" si="2" ref="P8:Y8">1/P7-1/281</f>
        <v>-0.00020301416322338712</v>
      </c>
      <c r="Q8">
        <f t="shared" si="2"/>
        <v>-0.00020301416322338712</v>
      </c>
      <c r="R8">
        <f t="shared" si="2"/>
        <v>-0.00020301416322338712</v>
      </c>
      <c r="S8">
        <f t="shared" si="2"/>
        <v>-0.00020301416322338712</v>
      </c>
      <c r="T8">
        <f t="shared" si="2"/>
        <v>-0.00020301416322338712</v>
      </c>
      <c r="U8">
        <f t="shared" si="2"/>
        <v>-0.00020301416322338712</v>
      </c>
      <c r="V8">
        <f t="shared" si="2"/>
        <v>-0.00020301416322338712</v>
      </c>
      <c r="W8">
        <f t="shared" si="2"/>
        <v>-0.00020301416322338712</v>
      </c>
      <c r="X8">
        <f t="shared" si="2"/>
        <v>-0.00020301416322338712</v>
      </c>
      <c r="Y8">
        <f t="shared" si="2"/>
        <v>-0.00020301416322338712</v>
      </c>
    </row>
    <row r="9" spans="1:28" ht="12.75">
      <c r="A9" s="6"/>
      <c r="C9" t="s">
        <v>48</v>
      </c>
      <c r="D9" s="9">
        <f aca="true" t="shared" si="3" ref="D9:I9">D5+D6*D8</f>
        <v>11.7</v>
      </c>
      <c r="E9" s="9">
        <f t="shared" si="3"/>
        <v>11.7</v>
      </c>
      <c r="F9" s="9">
        <f t="shared" si="3"/>
        <v>11.7</v>
      </c>
      <c r="G9" s="9">
        <f t="shared" si="3"/>
        <v>11.7</v>
      </c>
      <c r="H9" s="9">
        <f t="shared" si="3"/>
        <v>11.7</v>
      </c>
      <c r="I9" s="9">
        <f t="shared" si="3"/>
        <v>11.7</v>
      </c>
      <c r="J9" s="9">
        <f>J5+J6*J8</f>
        <v>11.7</v>
      </c>
      <c r="K9" s="9">
        <f>K5+K6*K8</f>
        <v>11.7</v>
      </c>
      <c r="L9" s="9">
        <f>L5+L6*L8</f>
        <v>11.7</v>
      </c>
      <c r="M9" s="9">
        <f>M5+M6*M8</f>
        <v>11.7</v>
      </c>
      <c r="N9" s="9">
        <f>N5+N6*N8</f>
        <v>11.7</v>
      </c>
      <c r="O9" s="9"/>
      <c r="P9" s="9">
        <f aca="true" t="shared" si="4" ref="P9:Y9">P5+P6*P8</f>
        <v>10.989450428718145</v>
      </c>
      <c r="Q9" s="9">
        <f t="shared" si="4"/>
        <v>10.989450428718145</v>
      </c>
      <c r="R9" s="9">
        <f t="shared" si="4"/>
        <v>10.989450428718145</v>
      </c>
      <c r="S9" s="9">
        <f t="shared" si="4"/>
        <v>10.989450428718145</v>
      </c>
      <c r="T9" s="9">
        <f t="shared" si="4"/>
        <v>10.989450428718145</v>
      </c>
      <c r="U9" s="9">
        <f t="shared" si="4"/>
        <v>10.989450428718145</v>
      </c>
      <c r="V9" s="9">
        <f t="shared" si="4"/>
        <v>10.989450428718145</v>
      </c>
      <c r="W9" s="9">
        <f t="shared" si="4"/>
        <v>10.989450428718145</v>
      </c>
      <c r="X9" s="9">
        <f t="shared" si="4"/>
        <v>10.989450428718145</v>
      </c>
      <c r="Y9" s="9">
        <f t="shared" si="4"/>
        <v>10.989450428718145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>
        <f aca="true" t="shared" si="5" ref="D11:Y11">14.5</f>
        <v>14.5</v>
      </c>
      <c r="E11">
        <f t="shared" si="5"/>
        <v>14.5</v>
      </c>
      <c r="F11">
        <f t="shared" si="5"/>
        <v>14.5</v>
      </c>
      <c r="G11">
        <f t="shared" si="5"/>
        <v>14.5</v>
      </c>
      <c r="H11">
        <f t="shared" si="5"/>
        <v>14.5</v>
      </c>
      <c r="I11">
        <f t="shared" si="5"/>
        <v>14.5</v>
      </c>
      <c r="J11">
        <f t="shared" si="5"/>
        <v>14.5</v>
      </c>
      <c r="K11">
        <f t="shared" si="5"/>
        <v>14.5</v>
      </c>
      <c r="L11">
        <f t="shared" si="5"/>
        <v>14.5</v>
      </c>
      <c r="M11">
        <f t="shared" si="5"/>
        <v>14.5</v>
      </c>
      <c r="N11">
        <f t="shared" si="5"/>
        <v>14.5</v>
      </c>
      <c r="P11">
        <f t="shared" si="5"/>
        <v>14.5</v>
      </c>
      <c r="Q11">
        <f t="shared" si="5"/>
        <v>14.5</v>
      </c>
      <c r="R11">
        <f t="shared" si="5"/>
        <v>14.5</v>
      </c>
      <c r="S11">
        <f t="shared" si="5"/>
        <v>14.5</v>
      </c>
      <c r="T11">
        <f t="shared" si="5"/>
        <v>14.5</v>
      </c>
      <c r="U11">
        <f t="shared" si="5"/>
        <v>14.5</v>
      </c>
      <c r="V11">
        <f t="shared" si="5"/>
        <v>14.5</v>
      </c>
      <c r="W11">
        <f t="shared" si="5"/>
        <v>14.5</v>
      </c>
      <c r="X11">
        <f t="shared" si="5"/>
        <v>14.5</v>
      </c>
      <c r="Y11">
        <f t="shared" si="5"/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6" ref="D14:I14">1/D13-1/281</f>
        <v>0</v>
      </c>
      <c r="E14">
        <f t="shared" si="6"/>
        <v>0</v>
      </c>
      <c r="F14">
        <f t="shared" si="6"/>
        <v>0</v>
      </c>
      <c r="G14">
        <f t="shared" si="6"/>
        <v>0</v>
      </c>
      <c r="H14">
        <f t="shared" si="6"/>
        <v>0</v>
      </c>
      <c r="I14">
        <f t="shared" si="6"/>
        <v>0</v>
      </c>
      <c r="J14">
        <f>1/J13-1/281</f>
        <v>0</v>
      </c>
      <c r="K14">
        <f>1/K13-1/281</f>
        <v>0</v>
      </c>
      <c r="L14">
        <f>1/L13-1/281</f>
        <v>0</v>
      </c>
      <c r="M14">
        <f>1/M13-1/281</f>
        <v>0</v>
      </c>
      <c r="N14">
        <f>1/N13-1/281</f>
        <v>0</v>
      </c>
      <c r="P14">
        <f aca="true" t="shared" si="7" ref="P14:Y14">1/P13-1/281</f>
        <v>-0.00020301416322338712</v>
      </c>
      <c r="Q14">
        <f t="shared" si="7"/>
        <v>-0.00020301416322338712</v>
      </c>
      <c r="R14">
        <f t="shared" si="7"/>
        <v>-0.00020301416322338712</v>
      </c>
      <c r="S14">
        <f t="shared" si="7"/>
        <v>-0.00020301416322338712</v>
      </c>
      <c r="T14">
        <f t="shared" si="7"/>
        <v>-0.00020301416322338712</v>
      </c>
      <c r="U14">
        <f t="shared" si="7"/>
        <v>-0.00020301416322338712</v>
      </c>
      <c r="V14">
        <f t="shared" si="7"/>
        <v>-0.00020301416322338712</v>
      </c>
      <c r="W14">
        <f t="shared" si="7"/>
        <v>-0.00020301416322338712</v>
      </c>
      <c r="X14">
        <f t="shared" si="7"/>
        <v>-0.00020301416322338712</v>
      </c>
      <c r="Y14">
        <f t="shared" si="7"/>
        <v>-0.00020301416322338712</v>
      </c>
    </row>
    <row r="15" spans="1:28" ht="12.75">
      <c r="A15" s="6"/>
      <c r="C15" t="s">
        <v>48</v>
      </c>
      <c r="D15" s="9">
        <f aca="true" t="shared" si="8" ref="D15:I15">D11+D12*D14</f>
        <v>14.5</v>
      </c>
      <c r="E15" s="9">
        <f t="shared" si="8"/>
        <v>14.5</v>
      </c>
      <c r="F15" s="9">
        <f t="shared" si="8"/>
        <v>14.5</v>
      </c>
      <c r="G15" s="9">
        <f t="shared" si="8"/>
        <v>14.5</v>
      </c>
      <c r="H15" s="9">
        <f t="shared" si="8"/>
        <v>14.5</v>
      </c>
      <c r="I15" s="9">
        <f t="shared" si="8"/>
        <v>14.5</v>
      </c>
      <c r="J15" s="9">
        <f>J11+J12*J14</f>
        <v>14.5</v>
      </c>
      <c r="K15" s="9">
        <f>K11+K12*K14</f>
        <v>14.5</v>
      </c>
      <c r="L15" s="9">
        <f>L11+L12*L14</f>
        <v>14.5</v>
      </c>
      <c r="M15" s="9">
        <f>M11+M12*M14</f>
        <v>14.5</v>
      </c>
      <c r="N15" s="9">
        <f>N11+N12*N14</f>
        <v>14.5</v>
      </c>
      <c r="O15" s="9"/>
      <c r="P15" s="9">
        <f aca="true" t="shared" si="9" ref="P15:Y15">P11+P12*P14</f>
        <v>14.093971673553225</v>
      </c>
      <c r="Q15" s="9">
        <f t="shared" si="9"/>
        <v>14.093971673553225</v>
      </c>
      <c r="R15" s="9">
        <f t="shared" si="9"/>
        <v>14.093971673553225</v>
      </c>
      <c r="S15" s="9">
        <f t="shared" si="9"/>
        <v>14.093971673553225</v>
      </c>
      <c r="T15" s="9">
        <f t="shared" si="9"/>
        <v>14.093971673553225</v>
      </c>
      <c r="U15" s="9">
        <f t="shared" si="9"/>
        <v>14.093971673553225</v>
      </c>
      <c r="V15" s="9">
        <f t="shared" si="9"/>
        <v>14.093971673553225</v>
      </c>
      <c r="W15" s="9">
        <f t="shared" si="9"/>
        <v>14.093971673553225</v>
      </c>
      <c r="X15" s="9">
        <f t="shared" si="9"/>
        <v>14.093971673553225</v>
      </c>
      <c r="Y15" s="9">
        <f t="shared" si="9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>
        <v>13.1</v>
      </c>
      <c r="E17">
        <v>13.1</v>
      </c>
      <c r="F17">
        <v>13.1</v>
      </c>
      <c r="G17">
        <v>13.1</v>
      </c>
      <c r="H17">
        <v>13.1</v>
      </c>
      <c r="I17">
        <v>13.1</v>
      </c>
      <c r="J17">
        <v>13.1</v>
      </c>
      <c r="K17">
        <v>13.1</v>
      </c>
      <c r="L17">
        <v>13.1</v>
      </c>
      <c r="M17">
        <v>13.1</v>
      </c>
      <c r="N17">
        <v>13.1</v>
      </c>
      <c r="P17">
        <v>13.1</v>
      </c>
      <c r="Q17">
        <v>13.1</v>
      </c>
      <c r="R17">
        <v>13.1</v>
      </c>
      <c r="S17">
        <v>13.1</v>
      </c>
      <c r="T17">
        <v>13.1</v>
      </c>
      <c r="U17">
        <v>13.1</v>
      </c>
      <c r="V17">
        <v>13.1</v>
      </c>
      <c r="W17">
        <v>13.1</v>
      </c>
      <c r="X17">
        <v>13.1</v>
      </c>
      <c r="Y17">
        <v>13.1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10" ref="D20:I20">1/D19-1/281</f>
        <v>0</v>
      </c>
      <c r="E20">
        <f t="shared" si="10"/>
        <v>0</v>
      </c>
      <c r="F20">
        <f t="shared" si="10"/>
        <v>0</v>
      </c>
      <c r="G20">
        <f t="shared" si="10"/>
        <v>0</v>
      </c>
      <c r="H20">
        <f t="shared" si="10"/>
        <v>0</v>
      </c>
      <c r="I20">
        <f t="shared" si="10"/>
        <v>0</v>
      </c>
      <c r="J20">
        <f>1/J19-1/281</f>
        <v>0</v>
      </c>
      <c r="K20">
        <f>1/K19-1/281</f>
        <v>0</v>
      </c>
      <c r="L20">
        <f>1/L19-1/281</f>
        <v>0</v>
      </c>
      <c r="M20">
        <f>1/M19-1/281</f>
        <v>0</v>
      </c>
      <c r="N20">
        <f>1/N19-1/281</f>
        <v>0</v>
      </c>
      <c r="P20">
        <f aca="true" t="shared" si="11" ref="P20:Y20">1/P19-1/281</f>
        <v>-0.00020301416322338712</v>
      </c>
      <c r="Q20">
        <f t="shared" si="11"/>
        <v>-0.00020301416322338712</v>
      </c>
      <c r="R20">
        <f t="shared" si="11"/>
        <v>-0.00020301416322338712</v>
      </c>
      <c r="S20">
        <f t="shared" si="11"/>
        <v>-0.00020301416322338712</v>
      </c>
      <c r="T20">
        <f t="shared" si="11"/>
        <v>-0.00020301416322338712</v>
      </c>
      <c r="U20">
        <f t="shared" si="11"/>
        <v>-0.00020301416322338712</v>
      </c>
      <c r="V20">
        <f t="shared" si="11"/>
        <v>-0.00020301416322338712</v>
      </c>
      <c r="W20">
        <f t="shared" si="11"/>
        <v>-0.00020301416322338712</v>
      </c>
      <c r="X20">
        <f t="shared" si="11"/>
        <v>-0.00020301416322338712</v>
      </c>
      <c r="Y20">
        <f t="shared" si="11"/>
        <v>-0.00020301416322338712</v>
      </c>
    </row>
    <row r="21" spans="1:28" ht="12.75">
      <c r="A21" s="6"/>
      <c r="C21" t="s">
        <v>48</v>
      </c>
      <c r="D21" s="9">
        <f aca="true" t="shared" si="12" ref="D21:I21">D17+D18*D20</f>
        <v>13.1</v>
      </c>
      <c r="E21" s="9">
        <f t="shared" si="12"/>
        <v>13.1</v>
      </c>
      <c r="F21" s="9">
        <f t="shared" si="12"/>
        <v>13.1</v>
      </c>
      <c r="G21" s="9">
        <f t="shared" si="12"/>
        <v>13.1</v>
      </c>
      <c r="H21" s="9">
        <f t="shared" si="12"/>
        <v>13.1</v>
      </c>
      <c r="I21" s="9">
        <f t="shared" si="12"/>
        <v>13.1</v>
      </c>
      <c r="J21" s="9">
        <f>J17+J18*J20</f>
        <v>13.1</v>
      </c>
      <c r="K21" s="9">
        <f>K17+K18*K20</f>
        <v>13.1</v>
      </c>
      <c r="L21" s="9">
        <f>L17+L18*L20</f>
        <v>13.1</v>
      </c>
      <c r="M21" s="9">
        <f>M17+M18*M20</f>
        <v>13.1</v>
      </c>
      <c r="N21" s="9">
        <f>N17+N18*N20</f>
        <v>13.1</v>
      </c>
      <c r="O21" s="9"/>
      <c r="P21" s="9">
        <f aca="true" t="shared" si="13" ref="P21:Y21">P17+P18*P20</f>
        <v>12.592464591941532</v>
      </c>
      <c r="Q21" s="9">
        <f t="shared" si="13"/>
        <v>12.592464591941532</v>
      </c>
      <c r="R21" s="9">
        <f t="shared" si="13"/>
        <v>12.592464591941532</v>
      </c>
      <c r="S21" s="9">
        <f t="shared" si="13"/>
        <v>12.592464591941532</v>
      </c>
      <c r="T21" s="9">
        <f t="shared" si="13"/>
        <v>12.592464591941532</v>
      </c>
      <c r="U21" s="9">
        <f t="shared" si="13"/>
        <v>12.592464591941532</v>
      </c>
      <c r="V21" s="9">
        <f t="shared" si="13"/>
        <v>12.592464591941532</v>
      </c>
      <c r="W21" s="9">
        <f t="shared" si="13"/>
        <v>12.592464591941532</v>
      </c>
      <c r="X21" s="9">
        <f t="shared" si="13"/>
        <v>12.592464591941532</v>
      </c>
      <c r="Y21" s="9">
        <f t="shared" si="13"/>
        <v>12.592464591941532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4" ref="D26:I26">1/D25-1/281</f>
        <v>0</v>
      </c>
      <c r="E26">
        <f t="shared" si="14"/>
        <v>0</v>
      </c>
      <c r="F26">
        <f t="shared" si="14"/>
        <v>0</v>
      </c>
      <c r="G26">
        <f t="shared" si="14"/>
        <v>0</v>
      </c>
      <c r="H26">
        <f t="shared" si="14"/>
        <v>0</v>
      </c>
      <c r="I26">
        <f t="shared" si="14"/>
        <v>0</v>
      </c>
      <c r="J26">
        <f>1/J25-1/281</f>
        <v>0</v>
      </c>
      <c r="K26">
        <f>1/K25-1/281</f>
        <v>0</v>
      </c>
      <c r="L26">
        <f>1/L25-1/281</f>
        <v>0</v>
      </c>
      <c r="M26">
        <f>1/M25-1/281</f>
        <v>0</v>
      </c>
      <c r="N26">
        <f>1/N25-1/281</f>
        <v>0</v>
      </c>
      <c r="P26">
        <f aca="true" t="shared" si="15" ref="P26:Y26">1/P25-1/281</f>
        <v>-0.00020301416322338712</v>
      </c>
      <c r="Q26">
        <f t="shared" si="15"/>
        <v>-0.00020301416322338712</v>
      </c>
      <c r="R26">
        <f t="shared" si="15"/>
        <v>-0.00020301416322338712</v>
      </c>
      <c r="S26">
        <f t="shared" si="15"/>
        <v>-0.00020301416322338712</v>
      </c>
      <c r="T26">
        <f t="shared" si="15"/>
        <v>-0.00020301416322338712</v>
      </c>
      <c r="U26">
        <f t="shared" si="15"/>
        <v>-0.00020301416322338712</v>
      </c>
      <c r="V26">
        <f t="shared" si="15"/>
        <v>-0.00020301416322338712</v>
      </c>
      <c r="W26">
        <f t="shared" si="15"/>
        <v>-0.00020301416322338712</v>
      </c>
      <c r="X26">
        <f t="shared" si="15"/>
        <v>-0.00020301416322338712</v>
      </c>
      <c r="Y26">
        <f t="shared" si="15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>10^-2</f>
        <v>0.01</v>
      </c>
      <c r="F36" s="7">
        <f>10^-2</f>
        <v>0.01</v>
      </c>
      <c r="G36" s="7">
        <f>10^-2</f>
        <v>0.01</v>
      </c>
      <c r="H36" s="7">
        <f>10^-2</f>
        <v>0.01</v>
      </c>
      <c r="I36" s="7">
        <f>10^-2</f>
        <v>0.01</v>
      </c>
      <c r="J36" s="7">
        <f aca="true" t="shared" si="16" ref="J36:Y36">10^-2</f>
        <v>0.01</v>
      </c>
      <c r="K36" s="7">
        <f t="shared" si="16"/>
        <v>0.01</v>
      </c>
      <c r="L36" s="7">
        <f t="shared" si="16"/>
        <v>0.01</v>
      </c>
      <c r="M36" s="7">
        <f t="shared" si="16"/>
        <v>0.01</v>
      </c>
      <c r="N36" s="7">
        <f t="shared" si="16"/>
        <v>0.01</v>
      </c>
      <c r="O36" s="7"/>
      <c r="P36" s="7">
        <f t="shared" si="16"/>
        <v>0.01</v>
      </c>
      <c r="Q36" s="7">
        <f t="shared" si="16"/>
        <v>0.01</v>
      </c>
      <c r="R36" s="7">
        <f t="shared" si="16"/>
        <v>0.01</v>
      </c>
      <c r="S36" s="7">
        <f t="shared" si="16"/>
        <v>0.01</v>
      </c>
      <c r="T36" s="7">
        <f t="shared" si="16"/>
        <v>0.01</v>
      </c>
      <c r="U36" s="7">
        <f t="shared" si="16"/>
        <v>0.01</v>
      </c>
      <c r="V36" s="7">
        <f t="shared" si="16"/>
        <v>0.01</v>
      </c>
      <c r="W36" s="7">
        <f t="shared" si="16"/>
        <v>0.01</v>
      </c>
      <c r="X36" s="7">
        <f t="shared" si="16"/>
        <v>0.01</v>
      </c>
      <c r="Y36" s="7">
        <f t="shared" si="16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7" ref="D39:I39">D40*D41/D43</f>
        <v>7.67361412510577E-15</v>
      </c>
      <c r="E39" s="6">
        <f t="shared" si="17"/>
        <v>1.9724224792561453E-15</v>
      </c>
      <c r="F39" s="6">
        <f t="shared" si="17"/>
        <v>1.3963681372181392E-15</v>
      </c>
      <c r="G39" s="6">
        <f t="shared" si="17"/>
        <v>1.1350105996798193E-15</v>
      </c>
      <c r="H39" s="6">
        <f t="shared" si="17"/>
        <v>8.91250714920052E-16</v>
      </c>
      <c r="I39" s="6">
        <f t="shared" si="17"/>
        <v>7.328242945314063E-16</v>
      </c>
      <c r="J39" s="6">
        <f>J40*J41/J43</f>
        <v>6.309570916242851E-16</v>
      </c>
      <c r="K39" s="6">
        <f>K40*K41/K43</f>
        <v>5.248071710550622E-16</v>
      </c>
      <c r="L39" s="6">
        <f>L40*L41/L43</f>
        <v>4.841720643959092E-16</v>
      </c>
      <c r="M39" s="6">
        <f>M40*M41/M43</f>
        <v>4.518556274664159E-16</v>
      </c>
      <c r="N39" s="6">
        <f>N40*N41/N43</f>
        <v>4.365155064145699E-16</v>
      </c>
      <c r="O39" s="6"/>
      <c r="P39" s="6">
        <f aca="true" t="shared" si="18" ref="P39:Y39">P40*P41/P43</f>
        <v>3.5119597330437566E-14</v>
      </c>
      <c r="Q39" s="6">
        <f t="shared" si="18"/>
        <v>8.13859645149206E-15</v>
      </c>
      <c r="R39" s="6">
        <f t="shared" si="18"/>
        <v>5.9641629655984635E-15</v>
      </c>
      <c r="S39" s="6">
        <f t="shared" si="18"/>
        <v>4.903989014430264E-15</v>
      </c>
      <c r="T39" s="6">
        <f t="shared" si="18"/>
        <v>3.895376702632933E-15</v>
      </c>
      <c r="U39" s="6">
        <f t="shared" si="18"/>
        <v>3.2775507861655862E-15</v>
      </c>
      <c r="V39" s="6">
        <f t="shared" si="18"/>
        <v>2.8219505372870745E-15</v>
      </c>
      <c r="W39" s="6">
        <f t="shared" si="18"/>
        <v>2.3471958679764265E-15</v>
      </c>
      <c r="X39" s="6">
        <f t="shared" si="18"/>
        <v>2.293767098075412E-15</v>
      </c>
      <c r="Y39" s="6">
        <f t="shared" si="18"/>
        <v>2.2675105292121685E-15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9" ref="D40:N40">10^-D9</f>
        <v>1.995262314968876E-12</v>
      </c>
      <c r="E40" s="15">
        <f t="shared" si="19"/>
        <v>1.995262314968876E-12</v>
      </c>
      <c r="F40" s="15">
        <f t="shared" si="19"/>
        <v>1.995262314968876E-12</v>
      </c>
      <c r="G40" s="15">
        <f t="shared" si="19"/>
        <v>1.995262314968876E-12</v>
      </c>
      <c r="H40" s="15">
        <f t="shared" si="19"/>
        <v>1.995262314968876E-12</v>
      </c>
      <c r="I40" s="15">
        <f t="shared" si="19"/>
        <v>1.995262314968876E-12</v>
      </c>
      <c r="J40" s="15">
        <f t="shared" si="19"/>
        <v>1.995262314968876E-12</v>
      </c>
      <c r="K40" s="15">
        <f t="shared" si="19"/>
        <v>1.995262314968876E-12</v>
      </c>
      <c r="L40" s="15">
        <f t="shared" si="19"/>
        <v>1.995262314968876E-12</v>
      </c>
      <c r="M40" s="15">
        <f t="shared" si="19"/>
        <v>1.995262314968876E-12</v>
      </c>
      <c r="N40" s="15">
        <f t="shared" si="19"/>
        <v>1.995262314968876E-12</v>
      </c>
      <c r="O40" s="15"/>
      <c r="P40" s="15">
        <f aca="true" t="shared" si="20" ref="P40:Y40">10^-P9</f>
        <v>1.0245887223391614E-11</v>
      </c>
      <c r="Q40" s="15">
        <f t="shared" si="20"/>
        <v>1.0245887223391614E-11</v>
      </c>
      <c r="R40" s="15">
        <f t="shared" si="20"/>
        <v>1.0245887223391614E-11</v>
      </c>
      <c r="S40" s="15">
        <f t="shared" si="20"/>
        <v>1.0245887223391614E-11</v>
      </c>
      <c r="T40" s="15">
        <f t="shared" si="20"/>
        <v>1.0245887223391614E-11</v>
      </c>
      <c r="U40" s="15">
        <f t="shared" si="20"/>
        <v>1.0245887223391614E-11</v>
      </c>
      <c r="V40" s="15">
        <f t="shared" si="20"/>
        <v>1.0245887223391614E-11</v>
      </c>
      <c r="W40" s="15">
        <f t="shared" si="20"/>
        <v>1.0245887223391614E-11</v>
      </c>
      <c r="X40" s="15">
        <f t="shared" si="20"/>
        <v>1.0245887223391614E-11</v>
      </c>
      <c r="Y40" s="15">
        <f t="shared" si="20"/>
        <v>1.0245887223391614E-11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1" ref="D41:I41">(10^-D35)^D42</f>
        <v>0.003845917820453532</v>
      </c>
      <c r="E41" s="7">
        <f t="shared" si="21"/>
        <v>0.0009885530946569384</v>
      </c>
      <c r="F41" s="7">
        <f t="shared" si="21"/>
        <v>0.0006998419960022735</v>
      </c>
      <c r="G41" s="7">
        <f t="shared" si="21"/>
        <v>0.0005688529308438409</v>
      </c>
      <c r="H41" s="7">
        <f t="shared" si="21"/>
        <v>0.0004466835921509627</v>
      </c>
      <c r="I41" s="7">
        <f t="shared" si="21"/>
        <v>0.00036728230049808434</v>
      </c>
      <c r="J41" s="7">
        <f>(10^-J35)^J42</f>
        <v>0.00031622776601683794</v>
      </c>
      <c r="K41" s="7">
        <f>(10^-K35)^K42</f>
        <v>0.00026302679918953787</v>
      </c>
      <c r="L41" s="7">
        <f>(10^-L35)^L42</f>
        <v>0.0002426610095082413</v>
      </c>
      <c r="M41" s="7">
        <f>(10^-M35)^M42</f>
        <v>0.0002264644307593058</v>
      </c>
      <c r="N41" s="7">
        <f>(10^-N35)^N42</f>
        <v>0.00021877616239495513</v>
      </c>
      <c r="O41" s="7"/>
      <c r="P41" s="7">
        <f aca="true" t="shared" si="22" ref="P41:Y41">(10^-P35)^P42</f>
        <v>0.003427677865464502</v>
      </c>
      <c r="Q41" s="7">
        <f t="shared" si="22"/>
        <v>0.0007943282347242811</v>
      </c>
      <c r="R41" s="7">
        <f t="shared" si="22"/>
        <v>0.0005821032177708713</v>
      </c>
      <c r="S41" s="7">
        <f t="shared" si="22"/>
        <v>0.0004786300923226382</v>
      </c>
      <c r="T41" s="7">
        <f t="shared" si="22"/>
        <v>0.00038018939632056113</v>
      </c>
      <c r="U41" s="7">
        <f t="shared" si="22"/>
        <v>0.0003198895109691397</v>
      </c>
      <c r="V41" s="7">
        <f t="shared" si="22"/>
        <v>0.00027542287033381624</v>
      </c>
      <c r="W41" s="7">
        <f t="shared" si="22"/>
        <v>0.00022908676527677715</v>
      </c>
      <c r="X41" s="7">
        <f t="shared" si="22"/>
        <v>0.0002238721138568338</v>
      </c>
      <c r="Y41" s="7">
        <f t="shared" si="22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>
        <v>0.5</v>
      </c>
      <c r="E42">
        <v>0.5</v>
      </c>
      <c r="F42">
        <v>0.5</v>
      </c>
      <c r="G42">
        <v>0.5</v>
      </c>
      <c r="H42">
        <v>0.5</v>
      </c>
      <c r="I42">
        <v>0.5</v>
      </c>
      <c r="J42">
        <v>0.5</v>
      </c>
      <c r="K42">
        <v>0.5</v>
      </c>
      <c r="L42">
        <v>0.5</v>
      </c>
      <c r="M42">
        <v>0.5</v>
      </c>
      <c r="N42">
        <v>0.5</v>
      </c>
      <c r="P42">
        <v>0.5</v>
      </c>
      <c r="Q42">
        <v>0.5</v>
      </c>
      <c r="R42">
        <v>0.5</v>
      </c>
      <c r="S42">
        <v>0.5</v>
      </c>
      <c r="T42">
        <v>0.5</v>
      </c>
      <c r="U42">
        <v>0.5</v>
      </c>
      <c r="V42">
        <v>0.5</v>
      </c>
      <c r="W42">
        <v>0.5</v>
      </c>
      <c r="X42">
        <v>0.5</v>
      </c>
      <c r="Y42">
        <v>0.5</v>
      </c>
    </row>
    <row r="43" spans="2:25" ht="12.75">
      <c r="B43" s="1" t="s">
        <v>1</v>
      </c>
      <c r="C43" t="s">
        <v>23</v>
      </c>
      <c r="D43">
        <f aca="true" t="shared" si="23" ref="D43:I43">(1+D45/D46)^D47*(1+D48/D49)^D50</f>
        <v>1.0000001001499925</v>
      </c>
      <c r="E43">
        <f t="shared" si="23"/>
        <v>1.000000130224993</v>
      </c>
      <c r="F43">
        <f t="shared" si="23"/>
        <v>1.0000001602999882</v>
      </c>
      <c r="G43">
        <f t="shared" si="23"/>
        <v>1.0000001902999784</v>
      </c>
      <c r="H43">
        <f t="shared" si="23"/>
        <v>1.0000002504499435</v>
      </c>
      <c r="I43">
        <f t="shared" si="23"/>
        <v>1.000000325599871</v>
      </c>
      <c r="J43">
        <f>(1+J45/J46)^J47*(1+J48/J49)^J50</f>
        <v>1.0000004007497663</v>
      </c>
      <c r="K43">
        <f>(1+K45/K46)^K47*(1+K48/K49)^K50</f>
        <v>1.0000005510494612</v>
      </c>
      <c r="L43">
        <f>(1+L45/L46)^L47*(1+L48/L49)^L50</f>
        <v>1.0000006261992607</v>
      </c>
      <c r="M43">
        <f>(1+M45/M46)^M47*(1+M48/M49)^M50</f>
        <v>1.0000007013490282</v>
      </c>
      <c r="N43">
        <f>(1+N45/N46)^N47*(1+N48/N49)^N50</f>
        <v>1.0000007464238732</v>
      </c>
      <c r="P43">
        <f aca="true" t="shared" si="24" ref="P43:Y43">(1+P45/P46)^P47*(1+P48/P49)^P50</f>
        <v>1.0000001001499925</v>
      </c>
      <c r="Q43">
        <f t="shared" si="24"/>
        <v>1.000000130224993</v>
      </c>
      <c r="R43">
        <f t="shared" si="24"/>
        <v>1.0000001602999882</v>
      </c>
      <c r="S43">
        <f t="shared" si="24"/>
        <v>1.0000001902999784</v>
      </c>
      <c r="T43">
        <f t="shared" si="24"/>
        <v>1.0000002504499435</v>
      </c>
      <c r="U43">
        <f t="shared" si="24"/>
        <v>1.000000325599871</v>
      </c>
      <c r="V43">
        <f t="shared" si="24"/>
        <v>1.0000004007497663</v>
      </c>
      <c r="W43">
        <f t="shared" si="24"/>
        <v>1.0000005510494612</v>
      </c>
      <c r="X43">
        <f t="shared" si="24"/>
        <v>1.0000005811243848</v>
      </c>
      <c r="Y43">
        <f t="shared" si="24"/>
        <v>1.0000005961243446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>
        <v>500</v>
      </c>
      <c r="E46">
        <v>500</v>
      </c>
      <c r="F46">
        <v>500</v>
      </c>
      <c r="G46">
        <v>500</v>
      </c>
      <c r="H46">
        <v>500</v>
      </c>
      <c r="I46">
        <v>500</v>
      </c>
      <c r="J46">
        <v>500</v>
      </c>
      <c r="K46">
        <v>500</v>
      </c>
      <c r="L46">
        <v>500</v>
      </c>
      <c r="M46">
        <v>500</v>
      </c>
      <c r="N46">
        <v>500</v>
      </c>
      <c r="P46">
        <v>500</v>
      </c>
      <c r="Q46">
        <v>500</v>
      </c>
      <c r="R46">
        <v>500</v>
      </c>
      <c r="S46">
        <v>500</v>
      </c>
      <c r="T46">
        <v>500</v>
      </c>
      <c r="U46">
        <v>500</v>
      </c>
      <c r="V46">
        <v>500</v>
      </c>
      <c r="W46">
        <v>500</v>
      </c>
      <c r="X46">
        <v>500</v>
      </c>
      <c r="Y46">
        <v>500</v>
      </c>
    </row>
    <row r="47" spans="3:25" ht="12.75">
      <c r="C47" t="s">
        <v>28</v>
      </c>
      <c r="D47">
        <v>0.15</v>
      </c>
      <c r="E47">
        <v>0.15</v>
      </c>
      <c r="F47">
        <v>0.15</v>
      </c>
      <c r="G47">
        <v>0.15</v>
      </c>
      <c r="H47">
        <v>0.15</v>
      </c>
      <c r="I47">
        <v>0.15</v>
      </c>
      <c r="J47">
        <v>0.15</v>
      </c>
      <c r="K47">
        <v>0.15</v>
      </c>
      <c r="L47">
        <v>0.15</v>
      </c>
      <c r="M47">
        <v>0.15</v>
      </c>
      <c r="N47">
        <v>0.15</v>
      </c>
      <c r="P47">
        <v>0.15</v>
      </c>
      <c r="Q47">
        <v>0.15</v>
      </c>
      <c r="R47">
        <v>0.15</v>
      </c>
      <c r="S47">
        <v>0.15</v>
      </c>
      <c r="T47">
        <v>0.15</v>
      </c>
      <c r="U47">
        <v>0.15</v>
      </c>
      <c r="V47">
        <v>0.15</v>
      </c>
      <c r="W47">
        <v>0.15</v>
      </c>
      <c r="X47">
        <v>0.15</v>
      </c>
      <c r="Y47">
        <v>0.15</v>
      </c>
    </row>
    <row r="48" spans="3:28" ht="12.75">
      <c r="C48" t="s">
        <v>32</v>
      </c>
      <c r="D48" s="7">
        <f aca="true" t="shared" si="25" ref="D48:Y48">10^-6</f>
        <v>1E-06</v>
      </c>
      <c r="E48" s="7">
        <f t="shared" si="25"/>
        <v>1E-06</v>
      </c>
      <c r="F48" s="7">
        <f t="shared" si="25"/>
        <v>1E-06</v>
      </c>
      <c r="G48" s="7">
        <f t="shared" si="25"/>
        <v>1E-06</v>
      </c>
      <c r="H48" s="7">
        <f t="shared" si="25"/>
        <v>1E-06</v>
      </c>
      <c r="I48" s="7">
        <f t="shared" si="25"/>
        <v>1E-06</v>
      </c>
      <c r="J48" s="7">
        <f t="shared" si="25"/>
        <v>1E-06</v>
      </c>
      <c r="K48" s="7">
        <f t="shared" si="25"/>
        <v>1E-06</v>
      </c>
      <c r="L48" s="7">
        <f t="shared" si="25"/>
        <v>1E-06</v>
      </c>
      <c r="M48" s="7">
        <f t="shared" si="25"/>
        <v>1E-06</v>
      </c>
      <c r="N48" s="7">
        <f t="shared" si="25"/>
        <v>1E-06</v>
      </c>
      <c r="O48" s="7"/>
      <c r="P48" s="7">
        <f t="shared" si="25"/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  <c r="L49">
        <v>4</v>
      </c>
      <c r="M49">
        <v>4</v>
      </c>
      <c r="N49">
        <v>4</v>
      </c>
      <c r="P49">
        <v>4</v>
      </c>
      <c r="Q49">
        <v>4</v>
      </c>
      <c r="R49">
        <v>4</v>
      </c>
      <c r="S49">
        <v>4</v>
      </c>
      <c r="T49">
        <v>4</v>
      </c>
      <c r="U49">
        <v>4</v>
      </c>
      <c r="V49">
        <v>4</v>
      </c>
      <c r="W49">
        <v>4</v>
      </c>
      <c r="X49">
        <v>4</v>
      </c>
      <c r="Y49">
        <v>4</v>
      </c>
    </row>
    <row r="50" spans="3:25" ht="12.75">
      <c r="C50" t="s">
        <v>30</v>
      </c>
      <c r="D50">
        <v>0.4</v>
      </c>
      <c r="E50">
        <v>0.4</v>
      </c>
      <c r="F50">
        <v>0.4</v>
      </c>
      <c r="G50">
        <v>0.4</v>
      </c>
      <c r="H50">
        <v>0.4</v>
      </c>
      <c r="I50">
        <v>0.4</v>
      </c>
      <c r="J50">
        <v>0.4</v>
      </c>
      <c r="K50">
        <v>0.4</v>
      </c>
      <c r="L50">
        <v>0.4</v>
      </c>
      <c r="M50">
        <v>0.4</v>
      </c>
      <c r="N50">
        <v>0.4</v>
      </c>
      <c r="P50">
        <v>0.4</v>
      </c>
      <c r="Q50">
        <v>0.4</v>
      </c>
      <c r="R50">
        <v>0.4</v>
      </c>
      <c r="S50">
        <v>0.4</v>
      </c>
      <c r="T50">
        <v>0.4</v>
      </c>
      <c r="U50">
        <v>0.4</v>
      </c>
      <c r="V50">
        <v>0.4</v>
      </c>
      <c r="W50">
        <v>0.4</v>
      </c>
      <c r="X50">
        <v>0.4</v>
      </c>
      <c r="Y50">
        <v>0.4</v>
      </c>
    </row>
    <row r="53" spans="3:28" ht="12.75">
      <c r="C53" s="2" t="s">
        <v>4</v>
      </c>
      <c r="D53" s="6">
        <f aca="true" t="shared" si="26" ref="D53:I53">D54/D57</f>
        <v>3.162276126466223E-15</v>
      </c>
      <c r="E53" s="6">
        <f t="shared" si="26"/>
        <v>3.162276126466223E-15</v>
      </c>
      <c r="F53" s="6">
        <f t="shared" si="26"/>
        <v>3.162276126466223E-15</v>
      </c>
      <c r="G53" s="6">
        <f t="shared" si="26"/>
        <v>3.162276126466223E-15</v>
      </c>
      <c r="H53" s="6">
        <f t="shared" si="26"/>
        <v>3.162276126466223E-15</v>
      </c>
      <c r="I53" s="6">
        <f t="shared" si="26"/>
        <v>3.162276126466223E-15</v>
      </c>
      <c r="J53" s="6">
        <f>J54/J57</f>
        <v>3.162276126466223E-15</v>
      </c>
      <c r="K53" s="6">
        <f>K54/K57</f>
        <v>3.162276126466223E-15</v>
      </c>
      <c r="L53" s="6">
        <f>L54/L57</f>
        <v>3.162276126466223E-15</v>
      </c>
      <c r="M53" s="6">
        <f>M54/M57</f>
        <v>3.162276126466223E-15</v>
      </c>
      <c r="N53" s="6">
        <f>N54/N57</f>
        <v>3.162276126466223E-15</v>
      </c>
      <c r="O53" s="6"/>
      <c r="P53" s="6">
        <f aca="true" t="shared" si="27" ref="P53:Y53">P54/P57</f>
        <v>3.162276126466223E-15</v>
      </c>
      <c r="Q53" s="6">
        <f t="shared" si="27"/>
        <v>3.162276126466223E-15</v>
      </c>
      <c r="R53" s="6">
        <f t="shared" si="27"/>
        <v>3.162276126466223E-15</v>
      </c>
      <c r="S53" s="6">
        <f t="shared" si="27"/>
        <v>3.162276126466223E-15</v>
      </c>
      <c r="T53" s="6">
        <f t="shared" si="27"/>
        <v>3.162276126466223E-15</v>
      </c>
      <c r="U53" s="6">
        <f t="shared" si="27"/>
        <v>3.162276126466223E-15</v>
      </c>
      <c r="V53" s="6">
        <f t="shared" si="27"/>
        <v>3.162276126466223E-15</v>
      </c>
      <c r="W53" s="6">
        <f t="shared" si="27"/>
        <v>3.162276126466223E-15</v>
      </c>
      <c r="X53" s="6">
        <f t="shared" si="27"/>
        <v>3.162276126466223E-15</v>
      </c>
      <c r="Y53" s="6">
        <f t="shared" si="27"/>
        <v>3.162276126466223E-15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I57">(1+D59/D60)^D61*(1+D62/D63)^D64</f>
        <v>1.0000004849994382</v>
      </c>
      <c r="E57">
        <f t="shared" si="30"/>
        <v>1.0000004849994382</v>
      </c>
      <c r="F57">
        <f t="shared" si="30"/>
        <v>1.0000004849994382</v>
      </c>
      <c r="G57">
        <f t="shared" si="30"/>
        <v>1.0000004849994382</v>
      </c>
      <c r="H57">
        <f t="shared" si="30"/>
        <v>1.0000004849994382</v>
      </c>
      <c r="I57">
        <f t="shared" si="30"/>
        <v>1.0000004849994382</v>
      </c>
      <c r="J57">
        <f>(1+J59/J60)^J61*(1+J62/J63)^J64</f>
        <v>1.0000004849994382</v>
      </c>
      <c r="K57">
        <f>(1+K59/K60)^K61*(1+K62/K63)^K64</f>
        <v>1.0000004849994382</v>
      </c>
      <c r="L57">
        <f>(1+L59/L60)^L61*(1+L62/L63)^L64</f>
        <v>1.0000004849994382</v>
      </c>
      <c r="M57">
        <f>(1+M59/M60)^M61*(1+M62/M63)^M64</f>
        <v>1.0000004849994382</v>
      </c>
      <c r="N57">
        <f>(1+N59/N60)^N61*(1+N62/N63)^N64</f>
        <v>1.0000004849994382</v>
      </c>
      <c r="P57">
        <f aca="true" t="shared" si="31" ref="P57:Y57">(1+P59/P60)^P61*(1+P62/P63)^P64</f>
        <v>1.0000004849994382</v>
      </c>
      <c r="Q57">
        <f t="shared" si="31"/>
        <v>1.0000004849994382</v>
      </c>
      <c r="R57">
        <f t="shared" si="31"/>
        <v>1.0000004849994382</v>
      </c>
      <c r="S57">
        <f t="shared" si="31"/>
        <v>1.0000004849994382</v>
      </c>
      <c r="T57">
        <f t="shared" si="31"/>
        <v>1.0000004849994382</v>
      </c>
      <c r="U57">
        <f t="shared" si="31"/>
        <v>1.0000004849994382</v>
      </c>
      <c r="V57">
        <f t="shared" si="31"/>
        <v>1.0000004849994382</v>
      </c>
      <c r="W57">
        <f t="shared" si="31"/>
        <v>1.0000004849994382</v>
      </c>
      <c r="X57">
        <f t="shared" si="31"/>
        <v>1.0000004849994382</v>
      </c>
      <c r="Y57">
        <f t="shared" si="31"/>
        <v>1.0000004849994382</v>
      </c>
    </row>
    <row r="59" spans="3:25" ht="12.75">
      <c r="C59" t="s">
        <v>33</v>
      </c>
      <c r="D59">
        <f aca="true" t="shared" si="32" ref="D59:Y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t="shared" si="32"/>
        <v>0.0015</v>
      </c>
      <c r="Q59">
        <f t="shared" si="32"/>
        <v>0.0015</v>
      </c>
      <c r="R59">
        <f t="shared" si="32"/>
        <v>0.0015</v>
      </c>
      <c r="S59">
        <f t="shared" si="32"/>
        <v>0.0015</v>
      </c>
      <c r="T59">
        <f t="shared" si="32"/>
        <v>0.0015</v>
      </c>
      <c r="U59">
        <f t="shared" si="32"/>
        <v>0.0015</v>
      </c>
      <c r="V59">
        <f t="shared" si="32"/>
        <v>0.0015</v>
      </c>
      <c r="W59">
        <f t="shared" si="32"/>
        <v>0.0015</v>
      </c>
      <c r="X59">
        <f t="shared" si="32"/>
        <v>0.0015</v>
      </c>
      <c r="Y59">
        <f t="shared" si="32"/>
        <v>0.0015</v>
      </c>
    </row>
    <row r="60" spans="3:25" ht="12.75">
      <c r="C60" t="s">
        <v>35</v>
      </c>
      <c r="D60">
        <v>500</v>
      </c>
      <c r="E60">
        <v>500</v>
      </c>
      <c r="F60">
        <v>500</v>
      </c>
      <c r="G60">
        <v>500</v>
      </c>
      <c r="H60">
        <v>500</v>
      </c>
      <c r="I60">
        <v>500</v>
      </c>
      <c r="J60">
        <v>500</v>
      </c>
      <c r="K60">
        <v>500</v>
      </c>
      <c r="L60">
        <v>500</v>
      </c>
      <c r="M60">
        <v>500</v>
      </c>
      <c r="N60">
        <v>500</v>
      </c>
      <c r="P60">
        <v>500</v>
      </c>
      <c r="Q60">
        <v>500</v>
      </c>
      <c r="R60">
        <v>500</v>
      </c>
      <c r="S60">
        <v>500</v>
      </c>
      <c r="T60">
        <v>500</v>
      </c>
      <c r="U60">
        <v>500</v>
      </c>
      <c r="V60">
        <v>500</v>
      </c>
      <c r="W60">
        <v>500</v>
      </c>
      <c r="X60">
        <v>500</v>
      </c>
      <c r="Y60">
        <v>500</v>
      </c>
    </row>
    <row r="61" spans="3:25" ht="12.75">
      <c r="C61" t="s">
        <v>36</v>
      </c>
      <c r="D61">
        <v>0.15</v>
      </c>
      <c r="E61">
        <v>0.15</v>
      </c>
      <c r="F61">
        <v>0.15</v>
      </c>
      <c r="G61">
        <v>0.15</v>
      </c>
      <c r="H61">
        <v>0.15</v>
      </c>
      <c r="I61">
        <v>0.15</v>
      </c>
      <c r="J61">
        <v>0.15</v>
      </c>
      <c r="K61">
        <v>0.15</v>
      </c>
      <c r="L61">
        <v>0.15</v>
      </c>
      <c r="M61">
        <v>0.15</v>
      </c>
      <c r="N61">
        <v>0.15</v>
      </c>
      <c r="P61">
        <v>0.15</v>
      </c>
      <c r="Q61">
        <v>0.15</v>
      </c>
      <c r="R61">
        <v>0.15</v>
      </c>
      <c r="S61">
        <v>0.15</v>
      </c>
      <c r="T61">
        <v>0.15</v>
      </c>
      <c r="U61">
        <v>0.15</v>
      </c>
      <c r="V61">
        <v>0.15</v>
      </c>
      <c r="W61">
        <v>0.15</v>
      </c>
      <c r="X61">
        <v>0.15</v>
      </c>
      <c r="Y61">
        <v>0.15</v>
      </c>
    </row>
    <row r="62" spans="3:28" ht="12.75">
      <c r="C62" t="s">
        <v>32</v>
      </c>
      <c r="D62" s="7">
        <f aca="true" t="shared" si="33" ref="D62:Y62">10^-6</f>
        <v>1E-06</v>
      </c>
      <c r="E62" s="7">
        <f t="shared" si="33"/>
        <v>1E-06</v>
      </c>
      <c r="F62" s="7">
        <f t="shared" si="33"/>
        <v>1E-06</v>
      </c>
      <c r="G62" s="7">
        <f t="shared" si="33"/>
        <v>1E-06</v>
      </c>
      <c r="H62" s="7">
        <f t="shared" si="33"/>
        <v>1E-06</v>
      </c>
      <c r="I62" s="7">
        <f t="shared" si="33"/>
        <v>1E-06</v>
      </c>
      <c r="J62" s="7">
        <f t="shared" si="33"/>
        <v>1E-06</v>
      </c>
      <c r="K62" s="7">
        <f t="shared" si="33"/>
        <v>1E-06</v>
      </c>
      <c r="L62" s="7">
        <f t="shared" si="33"/>
        <v>1E-06</v>
      </c>
      <c r="M62" s="7">
        <f t="shared" si="33"/>
        <v>1E-06</v>
      </c>
      <c r="N62" s="7">
        <f t="shared" si="33"/>
        <v>1E-06</v>
      </c>
      <c r="O62" s="7"/>
      <c r="P62" s="7">
        <f t="shared" si="33"/>
        <v>1E-06</v>
      </c>
      <c r="Q62" s="7">
        <f t="shared" si="33"/>
        <v>1E-06</v>
      </c>
      <c r="R62" s="7">
        <f t="shared" si="33"/>
        <v>1E-06</v>
      </c>
      <c r="S62" s="7">
        <f t="shared" si="33"/>
        <v>1E-06</v>
      </c>
      <c r="T62" s="7">
        <f t="shared" si="33"/>
        <v>1E-06</v>
      </c>
      <c r="U62" s="7">
        <f t="shared" si="33"/>
        <v>1E-06</v>
      </c>
      <c r="V62" s="7">
        <f t="shared" si="33"/>
        <v>1E-06</v>
      </c>
      <c r="W62" s="7">
        <f t="shared" si="33"/>
        <v>1E-06</v>
      </c>
      <c r="X62" s="7">
        <f t="shared" si="33"/>
        <v>1E-06</v>
      </c>
      <c r="Y62" s="7">
        <f t="shared" si="33"/>
        <v>1E-06</v>
      </c>
      <c r="Z62" s="7"/>
      <c r="AA62" s="7"/>
      <c r="AB62" s="7"/>
    </row>
    <row r="63" spans="3:25" ht="12.75">
      <c r="C63" t="s">
        <v>29</v>
      </c>
      <c r="D63">
        <v>4</v>
      </c>
      <c r="E63">
        <v>4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>
        <v>4</v>
      </c>
    </row>
    <row r="64" spans="3:25" ht="12.75">
      <c r="C64" t="s">
        <v>37</v>
      </c>
      <c r="D64">
        <v>0.14</v>
      </c>
      <c r="E64">
        <v>0.14</v>
      </c>
      <c r="F64">
        <v>0.14</v>
      </c>
      <c r="G64">
        <v>0.14</v>
      </c>
      <c r="H64">
        <v>0.14</v>
      </c>
      <c r="I64">
        <v>0.14</v>
      </c>
      <c r="J64">
        <v>0.14</v>
      </c>
      <c r="K64">
        <v>0.14</v>
      </c>
      <c r="L64">
        <v>0.14</v>
      </c>
      <c r="M64">
        <v>0.14</v>
      </c>
      <c r="N64">
        <v>0.14</v>
      </c>
      <c r="P64">
        <v>0.14</v>
      </c>
      <c r="Q64">
        <v>0.14</v>
      </c>
      <c r="R64">
        <v>0.14</v>
      </c>
      <c r="S64">
        <v>0.14</v>
      </c>
      <c r="T64">
        <v>0.14</v>
      </c>
      <c r="U64">
        <v>0.14</v>
      </c>
      <c r="V64">
        <v>0.14</v>
      </c>
      <c r="W64">
        <v>0.14</v>
      </c>
      <c r="X64">
        <v>0.14</v>
      </c>
      <c r="Y64">
        <v>0.14</v>
      </c>
    </row>
    <row r="66" spans="3:28" ht="12.75">
      <c r="C66" s="3" t="s">
        <v>7</v>
      </c>
      <c r="D66" s="6">
        <f aca="true" t="shared" si="34" ref="D66:I66">D67*D68/D70</f>
        <v>1.4092887984218705E-16</v>
      </c>
      <c r="E66" s="6">
        <f t="shared" si="34"/>
        <v>3.1841975217261134E-16</v>
      </c>
      <c r="F66" s="6">
        <f t="shared" si="34"/>
        <v>3.917418771077821E-16</v>
      </c>
      <c r="G66" s="6">
        <f t="shared" si="34"/>
        <v>4.4360864393143083E-16</v>
      </c>
      <c r="H66" s="6">
        <f t="shared" si="34"/>
        <v>5.128613839913632E-16</v>
      </c>
      <c r="I66" s="6">
        <f t="shared" si="34"/>
        <v>5.767664633922486E-16</v>
      </c>
      <c r="J66" s="6">
        <f>J67*J68/J70</f>
        <v>6.309573444801912E-16</v>
      </c>
      <c r="K66" s="6">
        <f>K67*K68/K70</f>
        <v>7.046930689671453E-16</v>
      </c>
      <c r="L66" s="6">
        <f>L67*L68/L70</f>
        <v>7.396052750582357E-16</v>
      </c>
      <c r="M66" s="6">
        <f>M67*M68/M70</f>
        <v>7.709034690644275E-16</v>
      </c>
      <c r="N66" s="6">
        <f>N67*N68/N70</f>
        <v>7.870457896950967E-16</v>
      </c>
      <c r="O66" s="6"/>
      <c r="P66" s="6">
        <f aca="true" t="shared" si="35" ref="P66:Y66">P67*P68/P70</f>
        <v>1.5100801541641435E-16</v>
      </c>
      <c r="Q66" s="6">
        <f t="shared" si="35"/>
        <v>3.630780547701004E-16</v>
      </c>
      <c r="R66" s="6">
        <f t="shared" si="35"/>
        <v>4.3752210515825055E-16</v>
      </c>
      <c r="S66" s="6">
        <f t="shared" si="35"/>
        <v>4.920395356814497E-16</v>
      </c>
      <c r="T66" s="6">
        <f t="shared" si="35"/>
        <v>5.649369748123008E-16</v>
      </c>
      <c r="U66" s="6">
        <f t="shared" si="35"/>
        <v>6.266138646723338E-16</v>
      </c>
      <c r="V66" s="6">
        <f t="shared" si="35"/>
        <v>6.854882264526597E-16</v>
      </c>
      <c r="W66" s="6">
        <f t="shared" si="35"/>
        <v>7.655966069112541E-16</v>
      </c>
      <c r="X66" s="6">
        <f t="shared" si="35"/>
        <v>7.762471166286893E-16</v>
      </c>
      <c r="Y66" s="6">
        <f t="shared" si="35"/>
        <v>7.816278045883276E-16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6" ref="D67:N67">10^-D17</f>
        <v>7.943282347242793E-14</v>
      </c>
      <c r="E67">
        <f t="shared" si="36"/>
        <v>7.943282347242793E-14</v>
      </c>
      <c r="F67">
        <f t="shared" si="36"/>
        <v>7.943282347242793E-14</v>
      </c>
      <c r="G67">
        <f t="shared" si="36"/>
        <v>7.943282347242793E-14</v>
      </c>
      <c r="H67">
        <f t="shared" si="36"/>
        <v>7.943282347242793E-14</v>
      </c>
      <c r="I67">
        <f t="shared" si="36"/>
        <v>7.943282347242793E-14</v>
      </c>
      <c r="J67">
        <f t="shared" si="36"/>
        <v>7.943282347242793E-14</v>
      </c>
      <c r="K67">
        <f t="shared" si="36"/>
        <v>7.943282347242793E-14</v>
      </c>
      <c r="L67">
        <f t="shared" si="36"/>
        <v>7.943282347242793E-14</v>
      </c>
      <c r="M67">
        <f t="shared" si="36"/>
        <v>7.943282347242793E-14</v>
      </c>
      <c r="N67">
        <f t="shared" si="36"/>
        <v>7.943282347242793E-14</v>
      </c>
      <c r="P67">
        <f aca="true" t="shared" si="37" ref="P67:Y67">10^-P17</f>
        <v>7.943282347242793E-14</v>
      </c>
      <c r="Q67">
        <f t="shared" si="37"/>
        <v>7.943282347242793E-14</v>
      </c>
      <c r="R67">
        <f t="shared" si="37"/>
        <v>7.943282347242793E-14</v>
      </c>
      <c r="S67">
        <f t="shared" si="37"/>
        <v>7.943282347242793E-14</v>
      </c>
      <c r="T67">
        <f t="shared" si="37"/>
        <v>7.943282347242793E-14</v>
      </c>
      <c r="U67">
        <f t="shared" si="37"/>
        <v>7.943282347242793E-14</v>
      </c>
      <c r="V67">
        <f t="shared" si="37"/>
        <v>7.943282347242793E-14</v>
      </c>
      <c r="W67">
        <f t="shared" si="37"/>
        <v>7.943282347242793E-14</v>
      </c>
      <c r="X67">
        <f t="shared" si="37"/>
        <v>7.943282347242793E-14</v>
      </c>
      <c r="Y67">
        <f t="shared" si="37"/>
        <v>7.943282347242793E-14</v>
      </c>
    </row>
    <row r="68" spans="2:25" ht="12.75">
      <c r="B68" s="3" t="s">
        <v>21</v>
      </c>
      <c r="C68" t="s">
        <v>16</v>
      </c>
      <c r="D68">
        <f aca="true" t="shared" si="38" ref="D68:I68">(10^-(14-D35))^D69</f>
        <v>0.0017741894808901654</v>
      </c>
      <c r="E68">
        <f t="shared" si="38"/>
        <v>0.004008667176273025</v>
      </c>
      <c r="F68">
        <f t="shared" si="38"/>
        <v>0.00493173803954936</v>
      </c>
      <c r="G68">
        <f t="shared" si="38"/>
        <v>0.005584701947368302</v>
      </c>
      <c r="H68">
        <f t="shared" si="38"/>
        <v>0.006456542290346552</v>
      </c>
      <c r="I68">
        <f t="shared" si="38"/>
        <v>0.00726105957435154</v>
      </c>
      <c r="J68">
        <f>(10^-(14-J35))^J69</f>
        <v>0.007943282347242812</v>
      </c>
      <c r="K68">
        <f>(10^-(14-K35))^K69</f>
        <v>0.008871560120379613</v>
      </c>
      <c r="L68">
        <f>(10^-(14-L35))^L69</f>
        <v>0.009311078754678303</v>
      </c>
      <c r="M68">
        <f>(10^-(14-M35))^M69</f>
        <v>0.00970509967245489</v>
      </c>
      <c r="N68">
        <f>(10^-(14-N35))^N69</f>
        <v>0.009908319448927679</v>
      </c>
      <c r="P68">
        <f aca="true" t="shared" si="39" ref="P68:Y68">(10^-(14-P35))^P69</f>
        <v>0.001901078279923299</v>
      </c>
      <c r="Q68">
        <f t="shared" si="39"/>
        <v>0.004570881896148751</v>
      </c>
      <c r="R68">
        <f t="shared" si="39"/>
        <v>0.00550807696405403</v>
      </c>
      <c r="S68">
        <f t="shared" si="39"/>
        <v>0.006194410750767816</v>
      </c>
      <c r="T68">
        <f t="shared" si="39"/>
        <v>0.0071121351365332885</v>
      </c>
      <c r="U68">
        <f t="shared" si="39"/>
        <v>0.007888601176185546</v>
      </c>
      <c r="V68">
        <f t="shared" si="39"/>
        <v>0.008629785477669703</v>
      </c>
      <c r="W68">
        <f t="shared" si="39"/>
        <v>0.009638290236239704</v>
      </c>
      <c r="X68">
        <f t="shared" si="39"/>
        <v>0.009772372209558103</v>
      </c>
      <c r="Y68">
        <f t="shared" si="39"/>
        <v>0.009840111057611338</v>
      </c>
    </row>
    <row r="69" spans="2:25" ht="12.75">
      <c r="B69" s="3" t="s">
        <v>22</v>
      </c>
      <c r="C69" t="s">
        <v>26</v>
      </c>
      <c r="D69">
        <v>0.3</v>
      </c>
      <c r="E69">
        <v>0.3</v>
      </c>
      <c r="F69">
        <v>0.3</v>
      </c>
      <c r="G69">
        <v>0.3</v>
      </c>
      <c r="H69">
        <v>0.3</v>
      </c>
      <c r="I69">
        <v>0.3</v>
      </c>
      <c r="J69">
        <v>0.3</v>
      </c>
      <c r="K69">
        <v>0.3</v>
      </c>
      <c r="L69">
        <v>0.3</v>
      </c>
      <c r="M69">
        <v>0.3</v>
      </c>
      <c r="N69">
        <v>0.3</v>
      </c>
      <c r="P69">
        <v>0.3</v>
      </c>
      <c r="Q69">
        <v>0.3</v>
      </c>
      <c r="R69">
        <v>0.3</v>
      </c>
      <c r="S69">
        <v>0.3</v>
      </c>
      <c r="T69">
        <v>0.3</v>
      </c>
      <c r="U69">
        <v>0.3</v>
      </c>
      <c r="V69">
        <v>0.3</v>
      </c>
      <c r="W69">
        <v>0.3</v>
      </c>
      <c r="X69">
        <v>0.3</v>
      </c>
      <c r="Y69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0" ref="D72:I72">D73*D74/D76</f>
        <v>6.309573444801934E-15</v>
      </c>
      <c r="E72" s="6">
        <f t="shared" si="40"/>
        <v>6.309573444801934E-15</v>
      </c>
      <c r="F72" s="6">
        <f t="shared" si="40"/>
        <v>6.309573444801934E-15</v>
      </c>
      <c r="G72" s="6">
        <f t="shared" si="40"/>
        <v>6.309573444801934E-15</v>
      </c>
      <c r="H72" s="6">
        <f t="shared" si="40"/>
        <v>6.309573444801934E-15</v>
      </c>
      <c r="I72" s="6">
        <f t="shared" si="40"/>
        <v>6.309573444801934E-15</v>
      </c>
      <c r="J72" s="6">
        <f>J73*J74/J76</f>
        <v>6.309573444801934E-15</v>
      </c>
      <c r="K72" s="6">
        <f>K73*K74/K76</f>
        <v>6.309573444801934E-15</v>
      </c>
      <c r="L72" s="6">
        <f>L73*L74/L76</f>
        <v>6.309573444801934E-15</v>
      </c>
      <c r="M72" s="6">
        <f>M73*M74/M76</f>
        <v>6.309573444801934E-15</v>
      </c>
      <c r="N72" s="6">
        <f>N73*N74/N76</f>
        <v>6.309573444801934E-15</v>
      </c>
      <c r="O72" s="6"/>
      <c r="P72" s="6">
        <f aca="true" t="shared" si="41" ref="P72:Y72">P73*P74/P76</f>
        <v>6.309573444801934E-15</v>
      </c>
      <c r="Q72" s="6">
        <f t="shared" si="41"/>
        <v>6.309573444801934E-15</v>
      </c>
      <c r="R72" s="6">
        <f t="shared" si="41"/>
        <v>6.309573444801934E-15</v>
      </c>
      <c r="S72" s="6">
        <f t="shared" si="41"/>
        <v>6.309573444801934E-15</v>
      </c>
      <c r="T72" s="6">
        <f t="shared" si="41"/>
        <v>6.309573444801934E-15</v>
      </c>
      <c r="U72" s="6">
        <f t="shared" si="41"/>
        <v>6.309573444801934E-15</v>
      </c>
      <c r="V72" s="6">
        <f t="shared" si="41"/>
        <v>6.309573444801934E-15</v>
      </c>
      <c r="W72" s="6">
        <f t="shared" si="41"/>
        <v>6.309573444801934E-15</v>
      </c>
      <c r="X72" s="6">
        <f t="shared" si="41"/>
        <v>6.309573444801934E-15</v>
      </c>
      <c r="Y72" s="6">
        <f t="shared" si="41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2" ref="D73:N73">10^-D27</f>
        <v>1E-13</v>
      </c>
      <c r="E73">
        <f t="shared" si="42"/>
        <v>1E-13</v>
      </c>
      <c r="F73">
        <f t="shared" si="42"/>
        <v>1E-13</v>
      </c>
      <c r="G73">
        <f t="shared" si="42"/>
        <v>1E-13</v>
      </c>
      <c r="H73">
        <f t="shared" si="42"/>
        <v>1E-13</v>
      </c>
      <c r="I73">
        <f t="shared" si="42"/>
        <v>1E-13</v>
      </c>
      <c r="J73">
        <f t="shared" si="42"/>
        <v>1E-13</v>
      </c>
      <c r="K73">
        <f t="shared" si="42"/>
        <v>1E-13</v>
      </c>
      <c r="L73">
        <f t="shared" si="42"/>
        <v>1E-13</v>
      </c>
      <c r="M73">
        <f t="shared" si="42"/>
        <v>1E-13</v>
      </c>
      <c r="N73">
        <f t="shared" si="42"/>
        <v>1E-13</v>
      </c>
      <c r="P73">
        <f aca="true" t="shared" si="43" ref="P73:Y73">10^-P27</f>
        <v>1E-13</v>
      </c>
      <c r="Q73">
        <f t="shared" si="43"/>
        <v>1E-13</v>
      </c>
      <c r="R73">
        <f t="shared" si="43"/>
        <v>1E-13</v>
      </c>
      <c r="S73">
        <f t="shared" si="43"/>
        <v>1E-13</v>
      </c>
      <c r="T73">
        <f t="shared" si="43"/>
        <v>1E-13</v>
      </c>
      <c r="U73">
        <f t="shared" si="43"/>
        <v>1E-13</v>
      </c>
      <c r="V73">
        <f t="shared" si="43"/>
        <v>1E-13</v>
      </c>
      <c r="W73">
        <f t="shared" si="43"/>
        <v>1E-13</v>
      </c>
      <c r="X73">
        <f t="shared" si="43"/>
        <v>1E-13</v>
      </c>
      <c r="Y73">
        <f t="shared" si="43"/>
        <v>1E-13</v>
      </c>
    </row>
    <row r="74" spans="2:25" ht="12.75">
      <c r="B74" s="4" t="s">
        <v>39</v>
      </c>
      <c r="D74">
        <f aca="true" t="shared" si="44" ref="D74:I74">D36^0.6</f>
        <v>0.06309573444801934</v>
      </c>
      <c r="E74">
        <f t="shared" si="44"/>
        <v>0.06309573444801934</v>
      </c>
      <c r="F74">
        <f t="shared" si="44"/>
        <v>0.06309573444801934</v>
      </c>
      <c r="G74">
        <f t="shared" si="44"/>
        <v>0.06309573444801934</v>
      </c>
      <c r="H74">
        <f t="shared" si="44"/>
        <v>0.06309573444801934</v>
      </c>
      <c r="I74">
        <f t="shared" si="44"/>
        <v>0.06309573444801934</v>
      </c>
      <c r="J74">
        <f>J36^0.6</f>
        <v>0.06309573444801934</v>
      </c>
      <c r="K74">
        <f>K36^0.6</f>
        <v>0.06309573444801934</v>
      </c>
      <c r="L74">
        <f>L36^0.6</f>
        <v>0.06309573444801934</v>
      </c>
      <c r="M74">
        <f>M36^0.6</f>
        <v>0.06309573444801934</v>
      </c>
      <c r="N74">
        <f>N36^0.6</f>
        <v>0.06309573444801934</v>
      </c>
      <c r="P74">
        <f aca="true" t="shared" si="45" ref="P74:Y74">P36^0.6</f>
        <v>0.06309573444801934</v>
      </c>
      <c r="Q74">
        <f t="shared" si="45"/>
        <v>0.06309573444801934</v>
      </c>
      <c r="R74">
        <f t="shared" si="45"/>
        <v>0.06309573444801934</v>
      </c>
      <c r="S74">
        <f t="shared" si="45"/>
        <v>0.06309573444801934</v>
      </c>
      <c r="T74">
        <f t="shared" si="45"/>
        <v>0.06309573444801934</v>
      </c>
      <c r="U74">
        <f t="shared" si="45"/>
        <v>0.06309573444801934</v>
      </c>
      <c r="V74">
        <f t="shared" si="45"/>
        <v>0.06309573444801934</v>
      </c>
      <c r="W74">
        <f t="shared" si="45"/>
        <v>0.06309573444801934</v>
      </c>
      <c r="X74">
        <f t="shared" si="45"/>
        <v>0.06309573444801934</v>
      </c>
      <c r="Y74">
        <f t="shared" si="45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8" spans="1:28" ht="12.75">
      <c r="A78" s="6" t="s">
        <v>40</v>
      </c>
      <c r="C78" t="s">
        <v>41</v>
      </c>
      <c r="D78" s="8">
        <f aca="true" t="shared" si="46" ref="D78:I78">SUM(D39,D53,D66,D72)</f>
        <v>1.7286392576216113E-14</v>
      </c>
      <c r="E78" s="8">
        <f t="shared" si="46"/>
        <v>1.1762691802696913E-14</v>
      </c>
      <c r="F78" s="8">
        <f t="shared" si="46"/>
        <v>1.125995958559408E-14</v>
      </c>
      <c r="G78" s="8">
        <f t="shared" si="46"/>
        <v>1.1050468814879408E-14</v>
      </c>
      <c r="H78" s="8">
        <f t="shared" si="46"/>
        <v>1.0875961670179573E-14</v>
      </c>
      <c r="I78" s="8">
        <f t="shared" si="46"/>
        <v>1.0781440329191812E-14</v>
      </c>
      <c r="J78" s="8">
        <f>SUM(J39,J53,J66,J72)</f>
        <v>1.0733764007372634E-14</v>
      </c>
      <c r="K78" s="8">
        <f>SUM(K39,K53,K66,K72)</f>
        <v>1.0701349811290365E-14</v>
      </c>
      <c r="L78" s="8">
        <f>SUM(L39,L53,L66,L72)</f>
        <v>1.0695626910722301E-14</v>
      </c>
      <c r="M78" s="8">
        <f>SUM(M39,M53,M66,M72)</f>
        <v>1.0694608667799E-14</v>
      </c>
      <c r="N78" s="8">
        <f>SUM(N39,N53,N66,N72)</f>
        <v>1.0695410867377824E-14</v>
      </c>
      <c r="O78" s="8"/>
      <c r="P78" s="8">
        <f aca="true" t="shared" si="47" ref="P78:Y78">SUM(P39,P53,P66,P72)</f>
        <v>4.474245491712214E-14</v>
      </c>
      <c r="Q78" s="8">
        <f t="shared" si="47"/>
        <v>1.7973524077530317E-14</v>
      </c>
      <c r="R78" s="8">
        <f t="shared" si="47"/>
        <v>1.587353464202487E-14</v>
      </c>
      <c r="S78" s="8">
        <f t="shared" si="47"/>
        <v>1.486787812137987E-14</v>
      </c>
      <c r="T78" s="8">
        <f t="shared" si="47"/>
        <v>1.393216324871339E-14</v>
      </c>
      <c r="U78" s="8">
        <f t="shared" si="47"/>
        <v>1.3376014222106076E-14</v>
      </c>
      <c r="V78" s="8">
        <f t="shared" si="47"/>
        <v>1.297928833500789E-14</v>
      </c>
      <c r="W78" s="8">
        <f t="shared" si="47"/>
        <v>1.2584642046155837E-14</v>
      </c>
      <c r="X78" s="8">
        <f t="shared" si="47"/>
        <v>1.2541863785972259E-14</v>
      </c>
      <c r="Y78" s="8">
        <f t="shared" si="47"/>
        <v>1.2520987905068654E-14</v>
      </c>
      <c r="Z78" s="8"/>
      <c r="AA78" s="8"/>
      <c r="AB78" s="8"/>
    </row>
    <row r="79" spans="3:28" ht="12.75">
      <c r="C79" t="s">
        <v>42</v>
      </c>
      <c r="D79" s="8">
        <f aca="true" t="shared" si="48" ref="D79:I79">D78*10^9</f>
        <v>1.7286392576216113E-05</v>
      </c>
      <c r="E79" s="8">
        <f t="shared" si="48"/>
        <v>1.1762691802696914E-05</v>
      </c>
      <c r="F79" s="8">
        <f t="shared" si="48"/>
        <v>1.125995958559408E-05</v>
      </c>
      <c r="G79" s="8">
        <f t="shared" si="48"/>
        <v>1.1050468814879408E-05</v>
      </c>
      <c r="H79" s="8">
        <f t="shared" si="48"/>
        <v>1.0875961670179573E-05</v>
      </c>
      <c r="I79" s="8">
        <f t="shared" si="48"/>
        <v>1.0781440329191812E-05</v>
      </c>
      <c r="J79" s="8">
        <f>J78*10^9</f>
        <v>1.0733764007372634E-05</v>
      </c>
      <c r="K79" s="8">
        <f>K78*10^9</f>
        <v>1.0701349811290365E-05</v>
      </c>
      <c r="L79" s="8">
        <f>L78*10^9</f>
        <v>1.06956269107223E-05</v>
      </c>
      <c r="M79" s="8">
        <f>M78*10^9</f>
        <v>1.0694608667799001E-05</v>
      </c>
      <c r="N79" s="8">
        <f>N78*10^9</f>
        <v>1.0695410867377823E-05</v>
      </c>
      <c r="O79" s="8"/>
      <c r="P79" s="8">
        <f aca="true" t="shared" si="49" ref="P79:Y79">P78*10^9</f>
        <v>4.474245491712214E-05</v>
      </c>
      <c r="Q79" s="8">
        <f t="shared" si="49"/>
        <v>1.7973524077530317E-05</v>
      </c>
      <c r="R79" s="8">
        <f t="shared" si="49"/>
        <v>1.587353464202487E-05</v>
      </c>
      <c r="S79" s="8">
        <f t="shared" si="49"/>
        <v>1.486787812137987E-05</v>
      </c>
      <c r="T79" s="8">
        <f t="shared" si="49"/>
        <v>1.393216324871339E-05</v>
      </c>
      <c r="U79" s="8">
        <f t="shared" si="49"/>
        <v>1.3376014222106076E-05</v>
      </c>
      <c r="V79" s="8">
        <f t="shared" si="49"/>
        <v>1.297928833500789E-05</v>
      </c>
      <c r="W79" s="8">
        <f t="shared" si="49"/>
        <v>1.2584642046155838E-05</v>
      </c>
      <c r="X79" s="8">
        <f t="shared" si="49"/>
        <v>1.254186378597226E-05</v>
      </c>
      <c r="Y79" s="8">
        <f t="shared" si="49"/>
        <v>1.2520987905068653E-05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0" ref="D82:I82">10^-12</f>
        <v>1E-12</v>
      </c>
      <c r="E82">
        <f t="shared" si="50"/>
        <v>1E-12</v>
      </c>
      <c r="F82">
        <f t="shared" si="50"/>
        <v>1E-12</v>
      </c>
      <c r="G82">
        <f t="shared" si="50"/>
        <v>1E-12</v>
      </c>
      <c r="H82">
        <f t="shared" si="50"/>
        <v>1E-12</v>
      </c>
      <c r="I82">
        <f t="shared" si="50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ab876</dc:creator>
  <cp:keywords/>
  <dc:description/>
  <cp:lastModifiedBy>ian</cp:lastModifiedBy>
  <dcterms:created xsi:type="dcterms:W3CDTF">2009-11-19T06:05:55Z</dcterms:created>
  <dcterms:modified xsi:type="dcterms:W3CDTF">2011-12-28T21:35:04Z</dcterms:modified>
  <cp:category/>
  <cp:version/>
  <cp:contentType/>
  <cp:contentStatus/>
</cp:coreProperties>
</file>